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<sst xmlns="http://schemas.openxmlformats.org/spreadsheetml/2006/main" count="265" uniqueCount="45">
  <si>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</si>
  <si>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</si>
  <si>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</si>
  <si>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</si>
  <si>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</si>
  <si>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</si>
  <si>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</si>
  <si>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</si>
  <si>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</si>
  <si>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</si>
  <si>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</si>
  <si>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</si>
  <si>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</si>
  <si>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</si>
  <si>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</si>
  <si>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</si>
  <si>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</si>
  <si>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</si>
  <si>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</si>
  <si>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</si>
  <si>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</si>
  <si>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</si>
  <si>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</si>
  <si>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</si>
  <si>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</si>
  <si>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</si>
  <si>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</si>
  <si>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</si>
  <si>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</si>
  <si>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</si>
  <si>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</si>
  <si>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</si>
  <si>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</si>
  <si>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</si>
  <si>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</si>
  <si>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</si>
  <si>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</si>
  <si>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</si>
  <si>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</si>
  <si>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</si>
  <si>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</si>
  <si>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Devengado</t>
  </si>
  <si>
    <t>Certificado</t>
  </si>
  <si>
    <t>EJECUTADO / DEVENGADO</t>
  </si>
  <si>
    <t xml:space="preserve">CONSOLIDADO DE LA EJECUCION DE PRESUPUESTO INSTITUCIONAL DE ENERO AL 31 DE MARZO 2020 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</si>
</sst>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Arial Narrow"/>
      <family val="0"/>
    </font>
    <font>
      <sz val="6.9"/>
      <color indexed="63"/>
      <name val="Calibri"/>
      <family val="0"/>
    </font>
    <font>
      <sz val="6.9"/>
      <color indexed="9"/>
      <name val="Calibri"/>
      <family val="0"/>
    </font>
    <font>
      <sz val="12"/>
      <color indexed="8"/>
      <name val="Arial Narrow"/>
      <family val="0"/>
    </font>
    <font>
      <sz val="14"/>
      <color indexed="63"/>
      <name val="Calibri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1925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4875"/>
          <c:w val="0.506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2695"/>
          <c:w val="0.5427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"/>
          <c:y val="0.22275"/>
          <c:w val="0.507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75"/>
          <c:y val="0.7115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25"/>
          <c:y val="0.156"/>
          <c:w val="0.901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9075"/>
          <c:w val="0.13225"/>
          <c:h val="0.0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4419992"/>
        <c:axId val="39779929"/>
      </c:bar3DChart>
      <c:catAx>
        <c:axId val="44199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4199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22475042"/>
        <c:axId val="948787"/>
      </c:bar3DChart>
      <c:catAx>
        <c:axId val="224750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4750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8539084"/>
        <c:axId val="9742893"/>
      </c:bar3DChart>
      <c:catAx>
        <c:axId val="85390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539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0577174"/>
        <c:axId val="50976839"/>
      </c:bar3DChart>
      <c:catAx>
        <c:axId val="205771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05771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180975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106025"/>
          <a:ext cx="1028700" cy="6096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- 2020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90" zoomScaleNormal="89" zoomScaleSheetLayoutView="90" zoomScalePageLayoutView="0" workbookViewId="0" topLeftCell="A1">
      <selection activeCell="A74" sqref="A74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43"/>
    </row>
    <row r="3" spans="1:22" s="44" customFormat="1" ht="12.75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43"/>
    </row>
    <row r="4" s="44" customFormat="1" ht="12.75">
      <c r="V4" s="43"/>
    </row>
    <row r="5" spans="1:57" s="30" customFormat="1" ht="23.25" customHeight="1">
      <c r="A5" s="80" t="s">
        <v>9</v>
      </c>
      <c r="B5" s="80" t="s">
        <v>10</v>
      </c>
      <c r="C5" s="80" t="s">
        <v>6</v>
      </c>
      <c r="D5" s="81" t="s">
        <v>6</v>
      </c>
      <c r="E5" s="80" t="s">
        <v>7</v>
      </c>
      <c r="F5" s="80" t="s">
        <v>42</v>
      </c>
      <c r="G5" s="81" t="s">
        <v>35</v>
      </c>
      <c r="H5" s="83" t="s">
        <v>43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81"/>
      <c r="B6" s="81"/>
      <c r="C6" s="81"/>
      <c r="D6" s="82"/>
      <c r="E6" s="81"/>
      <c r="F6" s="81"/>
      <c r="G6" s="82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75" t="s">
        <v>33</v>
      </c>
      <c r="B7" s="25" t="s">
        <v>0</v>
      </c>
      <c r="C7" s="37">
        <f>C17</f>
        <v>0</v>
      </c>
      <c r="D7" s="37">
        <f aca="true" t="shared" si="0" ref="D7:Q7">(D17)</f>
        <v>39419397</v>
      </c>
      <c r="E7" s="37">
        <f t="shared" si="0"/>
        <v>40216307</v>
      </c>
      <c r="F7" s="37">
        <f t="shared" si="0"/>
        <v>39419397</v>
      </c>
      <c r="G7" s="37">
        <f t="shared" si="0"/>
        <v>0</v>
      </c>
      <c r="H7" s="37">
        <f t="shared" si="0"/>
        <v>3635883.26</v>
      </c>
      <c r="I7" s="37">
        <f t="shared" si="0"/>
        <v>3377301.19</v>
      </c>
      <c r="J7" s="37">
        <f t="shared" si="0"/>
        <v>3341308.52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>(R17)</f>
        <v>0</v>
      </c>
      <c r="S7" s="37">
        <f>(S17)</f>
        <v>0</v>
      </c>
      <c r="T7" s="36">
        <f>SUM(H7:S7)</f>
        <v>10354492.969999999</v>
      </c>
      <c r="U7" s="37">
        <f>E7-T7</f>
        <v>29861814.03</v>
      </c>
      <c r="V7" s="38">
        <f aca="true" t="shared" si="1" ref="V7:V12">T7/E7</f>
        <v>0.2574700101130618</v>
      </c>
    </row>
    <row r="8" spans="1:22" s="44" customFormat="1" ht="29.25" customHeight="1">
      <c r="A8" s="75"/>
      <c r="B8" s="25" t="s">
        <v>1</v>
      </c>
      <c r="C8" s="37">
        <f>+C18</f>
        <v>0</v>
      </c>
      <c r="D8" s="37">
        <f>(D18)</f>
        <v>2958204</v>
      </c>
      <c r="E8" s="37">
        <f>(E18)</f>
        <v>2995955</v>
      </c>
      <c r="F8" s="37">
        <f>(F18)</f>
        <v>2322021</v>
      </c>
      <c r="G8" s="37">
        <f aca="true" t="shared" si="2" ref="G8:S8">(G18)</f>
        <v>0</v>
      </c>
      <c r="H8" s="37">
        <f t="shared" si="2"/>
        <v>247838.07</v>
      </c>
      <c r="I8" s="37">
        <f t="shared" si="2"/>
        <v>208198.07</v>
      </c>
      <c r="J8" s="37">
        <f t="shared" si="2"/>
        <v>205018.07</v>
      </c>
      <c r="K8" s="37">
        <f t="shared" si="2"/>
        <v>0</v>
      </c>
      <c r="L8" s="37">
        <f>(L18)</f>
        <v>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f t="shared" si="2"/>
        <v>0</v>
      </c>
      <c r="Q8" s="37">
        <f t="shared" si="2"/>
        <v>0</v>
      </c>
      <c r="R8" s="37">
        <f t="shared" si="2"/>
        <v>0</v>
      </c>
      <c r="S8" s="37">
        <f t="shared" si="2"/>
        <v>0</v>
      </c>
      <c r="T8" s="36">
        <f>SUM(H8:S8)</f>
        <v>661054.21</v>
      </c>
      <c r="U8" s="37">
        <f>E8-T8</f>
        <v>2334900.79</v>
      </c>
      <c r="V8" s="38">
        <f t="shared" si="1"/>
        <v>0.22064891161582867</v>
      </c>
    </row>
    <row r="9" spans="1:22" s="44" customFormat="1" ht="29.25" customHeight="1">
      <c r="A9" s="75"/>
      <c r="B9" s="25" t="s">
        <v>2</v>
      </c>
      <c r="C9" s="37">
        <f>+C19+C27+C44</f>
        <v>0</v>
      </c>
      <c r="D9" s="37">
        <f>(D19+D27+D44)</f>
        <v>26497294</v>
      </c>
      <c r="E9" s="37">
        <f aca="true" t="shared" si="3" ref="E9:S9">(E19+E27+E44)</f>
        <v>35001248</v>
      </c>
      <c r="F9" s="37">
        <f t="shared" si="3"/>
        <v>24479244.41</v>
      </c>
      <c r="G9" s="37">
        <f t="shared" si="3"/>
        <v>656355.27</v>
      </c>
      <c r="H9" s="37">
        <f t="shared" si="3"/>
        <v>547825.33</v>
      </c>
      <c r="I9" s="37">
        <f t="shared" si="3"/>
        <v>3488319.32</v>
      </c>
      <c r="J9" s="37">
        <f t="shared" si="3"/>
        <v>2353887.7500000005</v>
      </c>
      <c r="K9" s="37">
        <f t="shared" si="3"/>
        <v>0</v>
      </c>
      <c r="L9" s="37">
        <f t="shared" si="3"/>
        <v>0</v>
      </c>
      <c r="M9" s="37">
        <f t="shared" si="3"/>
        <v>0</v>
      </c>
      <c r="N9" s="37">
        <f t="shared" si="3"/>
        <v>0</v>
      </c>
      <c r="O9" s="37">
        <f t="shared" si="3"/>
        <v>0</v>
      </c>
      <c r="P9" s="37">
        <f t="shared" si="3"/>
        <v>0</v>
      </c>
      <c r="Q9" s="37">
        <f t="shared" si="3"/>
        <v>0</v>
      </c>
      <c r="R9" s="37">
        <f t="shared" si="3"/>
        <v>0</v>
      </c>
      <c r="S9" s="37">
        <f t="shared" si="3"/>
        <v>0</v>
      </c>
      <c r="T9" s="36">
        <f>SUM(H9:S9)</f>
        <v>6390032.4</v>
      </c>
      <c r="U9" s="37">
        <f>E9-T9</f>
        <v>28611215.6</v>
      </c>
      <c r="V9" s="38">
        <f t="shared" si="1"/>
        <v>0.1825658445093158</v>
      </c>
    </row>
    <row r="10" spans="1:22" s="44" customFormat="1" ht="29.25" customHeight="1">
      <c r="A10" s="75"/>
      <c r="B10" s="25" t="s">
        <v>3</v>
      </c>
      <c r="C10" s="37">
        <f>+C20+C28</f>
        <v>0</v>
      </c>
      <c r="D10" s="37">
        <f>(D20+D28)</f>
        <v>20000</v>
      </c>
      <c r="E10" s="37">
        <f aca="true" t="shared" si="4" ref="E10:S10">(E20+E28)</f>
        <v>23184</v>
      </c>
      <c r="F10" s="37">
        <f t="shared" si="4"/>
        <v>23183.26</v>
      </c>
      <c r="G10" s="37">
        <f t="shared" si="4"/>
        <v>0</v>
      </c>
      <c r="H10" s="37">
        <f t="shared" si="4"/>
        <v>0</v>
      </c>
      <c r="I10" s="37">
        <f t="shared" si="4"/>
        <v>23183.26</v>
      </c>
      <c r="J10" s="37">
        <f t="shared" si="4"/>
        <v>0</v>
      </c>
      <c r="K10" s="37">
        <f t="shared" si="4"/>
        <v>0</v>
      </c>
      <c r="L10" s="37">
        <f t="shared" si="4"/>
        <v>0</v>
      </c>
      <c r="M10" s="37">
        <f>(M20+M28)</f>
        <v>0</v>
      </c>
      <c r="N10" s="37">
        <f>(N20+N28)</f>
        <v>0</v>
      </c>
      <c r="O10" s="37">
        <f t="shared" si="4"/>
        <v>0</v>
      </c>
      <c r="P10" s="37">
        <f t="shared" si="4"/>
        <v>0</v>
      </c>
      <c r="Q10" s="37">
        <f t="shared" si="4"/>
        <v>0</v>
      </c>
      <c r="R10" s="37">
        <f t="shared" si="4"/>
        <v>0</v>
      </c>
      <c r="S10" s="37">
        <f t="shared" si="4"/>
        <v>0</v>
      </c>
      <c r="T10" s="36">
        <f>SUM(H10:S10)</f>
        <v>23183.26</v>
      </c>
      <c r="U10" s="37">
        <f>E10-T10</f>
        <v>0.7400000000016007</v>
      </c>
      <c r="V10" s="38">
        <f t="shared" si="1"/>
        <v>0.9999680814354727</v>
      </c>
    </row>
    <row r="11" spans="1:22" s="44" customFormat="1" ht="29.25" customHeight="1">
      <c r="A11" s="75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 t="shared" si="5"/>
        <v>0</v>
      </c>
      <c r="K11" s="37">
        <f t="shared" si="5"/>
        <v>0</v>
      </c>
      <c r="L11" s="37">
        <f>(L21+L29+L37+L45)</f>
        <v>0</v>
      </c>
      <c r="M11" s="37">
        <f t="shared" si="5"/>
        <v>0</v>
      </c>
      <c r="N11" s="37">
        <f t="shared" si="5"/>
        <v>0</v>
      </c>
      <c r="O11" s="37">
        <f t="shared" si="5"/>
        <v>0</v>
      </c>
      <c r="P11" s="37">
        <f t="shared" si="5"/>
        <v>0</v>
      </c>
      <c r="Q11" s="37">
        <f t="shared" si="5"/>
        <v>0</v>
      </c>
      <c r="R11" s="37">
        <f t="shared" si="5"/>
        <v>0</v>
      </c>
      <c r="S11" s="37">
        <f t="shared" si="5"/>
        <v>0</v>
      </c>
      <c r="T11" s="36">
        <f>SUM(H11:S11)</f>
        <v>0</v>
      </c>
      <c r="U11" s="37">
        <f>E11-T11</f>
        <v>0</v>
      </c>
      <c r="V11" s="59">
        <v>0</v>
      </c>
    </row>
    <row r="12" spans="1:22" s="44" customFormat="1" ht="24.75" customHeight="1">
      <c r="A12" s="76" t="s">
        <v>34</v>
      </c>
      <c r="B12" s="76"/>
      <c r="C12" s="45">
        <f>SUM(C7:C11)</f>
        <v>0</v>
      </c>
      <c r="D12" s="45">
        <f>SUM(D7:D11)</f>
        <v>68894895</v>
      </c>
      <c r="E12" s="45">
        <f>SUM(E7:E11)</f>
        <v>78236694</v>
      </c>
      <c r="F12" s="45">
        <f aca="true" t="shared" si="6" ref="F12:U12">SUM(F7:F11)</f>
        <v>66243845.669999994</v>
      </c>
      <c r="G12" s="45">
        <f t="shared" si="6"/>
        <v>656355.27</v>
      </c>
      <c r="H12" s="45">
        <f t="shared" si="6"/>
        <v>4431546.659999999</v>
      </c>
      <c r="I12" s="45">
        <f t="shared" si="6"/>
        <v>7097001.84</v>
      </c>
      <c r="J12" s="45">
        <f t="shared" si="6"/>
        <v>5900214.34</v>
      </c>
      <c r="K12" s="45">
        <f t="shared" si="6"/>
        <v>0</v>
      </c>
      <c r="L12" s="45">
        <f t="shared" si="6"/>
        <v>0</v>
      </c>
      <c r="M12" s="45">
        <f t="shared" si="6"/>
        <v>0</v>
      </c>
      <c r="N12" s="45">
        <f t="shared" si="6"/>
        <v>0</v>
      </c>
      <c r="O12" s="45">
        <f t="shared" si="6"/>
        <v>0</v>
      </c>
      <c r="P12" s="45">
        <f t="shared" si="6"/>
        <v>0</v>
      </c>
      <c r="Q12" s="45">
        <f t="shared" si="6"/>
        <v>0</v>
      </c>
      <c r="R12" s="45">
        <f t="shared" si="6"/>
        <v>0</v>
      </c>
      <c r="S12" s="45">
        <f t="shared" si="6"/>
        <v>0</v>
      </c>
      <c r="T12" s="45">
        <f t="shared" si="6"/>
        <v>17428762.84</v>
      </c>
      <c r="U12" s="45">
        <f t="shared" si="6"/>
        <v>60807931.160000004</v>
      </c>
      <c r="V12" s="39">
        <f t="shared" si="1"/>
        <v>0.2227696742911964</v>
      </c>
    </row>
    <row r="15" spans="1:57" s="30" customFormat="1" ht="23.25" customHeight="1">
      <c r="A15" s="79" t="s">
        <v>9</v>
      </c>
      <c r="B15" s="79" t="s">
        <v>10</v>
      </c>
      <c r="C15" s="79" t="s">
        <v>6</v>
      </c>
      <c r="D15" s="77" t="s">
        <v>6</v>
      </c>
      <c r="E15" s="79" t="s">
        <v>7</v>
      </c>
      <c r="F15" s="79" t="s">
        <v>42</v>
      </c>
      <c r="G15" s="77" t="s">
        <v>35</v>
      </c>
      <c r="H15" s="92" t="s">
        <v>43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  <c r="T15" s="51" t="s">
        <v>24</v>
      </c>
      <c r="U15" s="51" t="s">
        <v>25</v>
      </c>
      <c r="V15" s="51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7"/>
      <c r="B16" s="77"/>
      <c r="C16" s="77"/>
      <c r="D16" s="78"/>
      <c r="E16" s="77"/>
      <c r="F16" s="77"/>
      <c r="G16" s="78"/>
      <c r="H16" s="52" t="s">
        <v>11</v>
      </c>
      <c r="I16" s="52" t="s">
        <v>12</v>
      </c>
      <c r="J16" s="52" t="s">
        <v>13</v>
      </c>
      <c r="K16" s="52" t="s">
        <v>14</v>
      </c>
      <c r="L16" s="52" t="s">
        <v>15</v>
      </c>
      <c r="M16" s="52" t="s">
        <v>16</v>
      </c>
      <c r="N16" s="52" t="s">
        <v>17</v>
      </c>
      <c r="O16" s="52" t="s">
        <v>18</v>
      </c>
      <c r="P16" s="52" t="s">
        <v>19</v>
      </c>
      <c r="Q16" s="52" t="s">
        <v>36</v>
      </c>
      <c r="R16" s="52" t="s">
        <v>37</v>
      </c>
      <c r="S16" s="52" t="s">
        <v>38</v>
      </c>
      <c r="T16" s="51" t="s">
        <v>22</v>
      </c>
      <c r="U16" s="51" t="s">
        <v>22</v>
      </c>
      <c r="V16" s="51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75" t="s">
        <v>30</v>
      </c>
      <c r="B17" s="25" t="s">
        <v>0</v>
      </c>
      <c r="C17" s="22">
        <v>0</v>
      </c>
      <c r="D17" s="22">
        <v>39419397</v>
      </c>
      <c r="E17" s="22">
        <v>40216307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10354492.969999999</v>
      </c>
      <c r="U17" s="22">
        <f>E17-T17</f>
        <v>29861814.03</v>
      </c>
      <c r="V17" s="38">
        <f aca="true" t="shared" si="7" ref="V17:V22">(T17*100)/E17/100</f>
        <v>0.2574700101130618</v>
      </c>
    </row>
    <row r="18" spans="1:22" ht="27" customHeight="1">
      <c r="A18" s="75"/>
      <c r="B18" s="25" t="s">
        <v>1</v>
      </c>
      <c r="C18" s="22">
        <v>0</v>
      </c>
      <c r="D18" s="22">
        <v>2958204</v>
      </c>
      <c r="E18" s="22">
        <v>2995955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661054.21</v>
      </c>
      <c r="U18" s="22">
        <f>E18-T18</f>
        <v>2334900.79</v>
      </c>
      <c r="V18" s="38">
        <f t="shared" si="7"/>
        <v>0.22064891161582867</v>
      </c>
    </row>
    <row r="19" spans="1:22" ht="27" customHeight="1">
      <c r="A19" s="75"/>
      <c r="B19" s="25" t="s">
        <v>2</v>
      </c>
      <c r="C19" s="22">
        <v>0</v>
      </c>
      <c r="D19" s="22">
        <v>15772351</v>
      </c>
      <c r="E19" s="22">
        <v>17708404</v>
      </c>
      <c r="F19" s="22">
        <v>13247311.51</v>
      </c>
      <c r="G19" s="22"/>
      <c r="H19" s="22">
        <v>541825.33</v>
      </c>
      <c r="I19" s="22">
        <v>2065296.18</v>
      </c>
      <c r="J19" s="22">
        <v>1353481.76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3960603.2699999996</v>
      </c>
      <c r="U19" s="22">
        <f>E19-T19</f>
        <v>13747800.73</v>
      </c>
      <c r="V19" s="38">
        <f t="shared" si="7"/>
        <v>0.22365670390171805</v>
      </c>
    </row>
    <row r="20" spans="1:22" ht="27" customHeight="1">
      <c r="A20" s="75"/>
      <c r="B20" s="25" t="s">
        <v>3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8">
        <f t="shared" si="7"/>
        <v>0.9999680814354727</v>
      </c>
    </row>
    <row r="21" spans="1:22" ht="27" customHeight="1">
      <c r="A21" s="75"/>
      <c r="B21" s="25" t="s">
        <v>4</v>
      </c>
      <c r="C21" s="22">
        <v>0</v>
      </c>
      <c r="D21" s="22">
        <v>0</v>
      </c>
      <c r="E21" s="22">
        <v>0</v>
      </c>
      <c r="F21" s="22">
        <v>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0</v>
      </c>
      <c r="V21" s="38">
        <v>0</v>
      </c>
    </row>
    <row r="22" spans="1:22" s="44" customFormat="1" ht="24.75" customHeight="1">
      <c r="A22" s="65" t="s">
        <v>20</v>
      </c>
      <c r="B22" s="65"/>
      <c r="C22" s="47">
        <v>0</v>
      </c>
      <c r="D22" s="46">
        <f>SUM(D17:D21)</f>
        <v>58169952</v>
      </c>
      <c r="E22" s="46">
        <f>SUM(E17:E21)</f>
        <v>60943850</v>
      </c>
      <c r="F22" s="46">
        <f aca="true" t="shared" si="8" ref="F22:T22">SUM(F17:F21)</f>
        <v>55011912.769999996</v>
      </c>
      <c r="G22" s="46">
        <f t="shared" si="8"/>
        <v>0</v>
      </c>
      <c r="H22" s="46">
        <f t="shared" si="8"/>
        <v>4425546.659999999</v>
      </c>
      <c r="I22" s="46">
        <f t="shared" si="8"/>
        <v>5673978.699999999</v>
      </c>
      <c r="J22" s="46">
        <f t="shared" si="8"/>
        <v>4899808.35</v>
      </c>
      <c r="K22" s="46">
        <f t="shared" si="8"/>
        <v>0</v>
      </c>
      <c r="L22" s="46">
        <f t="shared" si="8"/>
        <v>0</v>
      </c>
      <c r="M22" s="46">
        <f t="shared" si="8"/>
        <v>0</v>
      </c>
      <c r="N22" s="46">
        <f t="shared" si="8"/>
        <v>0</v>
      </c>
      <c r="O22" s="46">
        <f t="shared" si="8"/>
        <v>0</v>
      </c>
      <c r="P22" s="46">
        <f t="shared" si="8"/>
        <v>0</v>
      </c>
      <c r="Q22" s="46">
        <f t="shared" si="8"/>
        <v>0</v>
      </c>
      <c r="R22" s="46">
        <f t="shared" si="8"/>
        <v>0</v>
      </c>
      <c r="S22" s="46">
        <f t="shared" si="8"/>
        <v>0</v>
      </c>
      <c r="T22" s="46">
        <f t="shared" si="8"/>
        <v>14999333.709999999</v>
      </c>
      <c r="U22" s="46">
        <f>SUM(U17:U21)</f>
        <v>45944516.29</v>
      </c>
      <c r="V22" s="39">
        <f t="shared" si="7"/>
        <v>0.24611726548289942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70" t="s">
        <v>9</v>
      </c>
      <c r="B25" s="70" t="s">
        <v>10</v>
      </c>
      <c r="C25" s="70" t="s">
        <v>6</v>
      </c>
      <c r="D25" s="71" t="s">
        <v>6</v>
      </c>
      <c r="E25" s="70" t="s">
        <v>7</v>
      </c>
      <c r="F25" s="70" t="s">
        <v>42</v>
      </c>
      <c r="G25" s="71" t="s">
        <v>35</v>
      </c>
      <c r="H25" s="95" t="s">
        <v>43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53" t="s">
        <v>24</v>
      </c>
      <c r="U25" s="53" t="s">
        <v>25</v>
      </c>
      <c r="V25" s="53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1"/>
      <c r="B26" s="71"/>
      <c r="C26" s="71"/>
      <c r="D26" s="74"/>
      <c r="E26" s="71"/>
      <c r="F26" s="71"/>
      <c r="G26" s="74"/>
      <c r="H26" s="54" t="s">
        <v>11</v>
      </c>
      <c r="I26" s="54" t="s">
        <v>12</v>
      </c>
      <c r="J26" s="54" t="s">
        <v>13</v>
      </c>
      <c r="K26" s="54" t="s">
        <v>14</v>
      </c>
      <c r="L26" s="54" t="s">
        <v>15</v>
      </c>
      <c r="M26" s="54" t="s">
        <v>16</v>
      </c>
      <c r="N26" s="54" t="s">
        <v>17</v>
      </c>
      <c r="O26" s="54" t="s">
        <v>18</v>
      </c>
      <c r="P26" s="54" t="s">
        <v>19</v>
      </c>
      <c r="Q26" s="54" t="s">
        <v>36</v>
      </c>
      <c r="R26" s="54" t="s">
        <v>37</v>
      </c>
      <c r="S26" s="54" t="s">
        <v>38</v>
      </c>
      <c r="T26" s="53" t="s">
        <v>22</v>
      </c>
      <c r="U26" s="53" t="s">
        <v>22</v>
      </c>
      <c r="V26" s="53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72" t="s">
        <v>31</v>
      </c>
      <c r="B27" s="25" t="s">
        <v>2</v>
      </c>
      <c r="C27" s="22">
        <v>0</v>
      </c>
      <c r="D27" s="22">
        <v>10724943</v>
      </c>
      <c r="E27" s="22">
        <v>10724943</v>
      </c>
      <c r="F27" s="22">
        <v>6171614.62</v>
      </c>
      <c r="G27" s="22"/>
      <c r="H27" s="22">
        <v>6000</v>
      </c>
      <c r="I27" s="22">
        <v>1375516.14</v>
      </c>
      <c r="J27" s="22">
        <v>886258.56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2267774.7</v>
      </c>
      <c r="U27" s="22">
        <f>E27-T27</f>
        <v>8457168.3</v>
      </c>
      <c r="V27" s="49">
        <f>(T27*100)/E27</f>
        <v>21.14486482585502</v>
      </c>
    </row>
    <row r="28" spans="1:22" ht="27" customHeight="1">
      <c r="A28" s="73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9">
        <v>0</v>
      </c>
    </row>
    <row r="29" spans="1:22" ht="27" customHeight="1">
      <c r="A29" s="73"/>
      <c r="B29" s="25" t="s">
        <v>4</v>
      </c>
      <c r="C29" s="22">
        <v>0</v>
      </c>
      <c r="D29" s="22">
        <v>0</v>
      </c>
      <c r="E29" s="22">
        <v>0</v>
      </c>
      <c r="F29" s="22">
        <v>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0</v>
      </c>
      <c r="V29" s="49">
        <v>0</v>
      </c>
    </row>
    <row r="30" spans="1:22" s="44" customFormat="1" ht="28.5" customHeight="1">
      <c r="A30" s="65" t="s">
        <v>27</v>
      </c>
      <c r="B30" s="65"/>
      <c r="C30" s="37">
        <v>0</v>
      </c>
      <c r="D30" s="46">
        <f>SUM(D27:D29)</f>
        <v>10724943</v>
      </c>
      <c r="E30" s="46">
        <f>SUM(E27:E29)</f>
        <v>10724943</v>
      </c>
      <c r="F30" s="46">
        <f aca="true" t="shared" si="9" ref="F30:U30">SUM(F27:F29)</f>
        <v>6171614.62</v>
      </c>
      <c r="G30" s="46">
        <f t="shared" si="9"/>
        <v>0</v>
      </c>
      <c r="H30" s="46">
        <f t="shared" si="9"/>
        <v>6000</v>
      </c>
      <c r="I30" s="46">
        <f t="shared" si="9"/>
        <v>1375516.14</v>
      </c>
      <c r="J30" s="46">
        <f t="shared" si="9"/>
        <v>886258.56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6">
        <f t="shared" si="9"/>
        <v>0</v>
      </c>
      <c r="O30" s="46">
        <f t="shared" si="9"/>
        <v>0</v>
      </c>
      <c r="P30" s="46">
        <f t="shared" si="9"/>
        <v>0</v>
      </c>
      <c r="Q30" s="46">
        <f t="shared" si="9"/>
        <v>0</v>
      </c>
      <c r="R30" s="46">
        <f t="shared" si="9"/>
        <v>0</v>
      </c>
      <c r="S30" s="46">
        <f t="shared" si="9"/>
        <v>0</v>
      </c>
      <c r="T30" s="46">
        <f t="shared" si="9"/>
        <v>2267774.7</v>
      </c>
      <c r="U30" s="46">
        <f t="shared" si="9"/>
        <v>8457168.3</v>
      </c>
      <c r="V30" s="50">
        <f>(T30*100)/E30</f>
        <v>21.14486482585502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66" t="s">
        <v>9</v>
      </c>
      <c r="B35" s="66" t="s">
        <v>10</v>
      </c>
      <c r="C35" s="66" t="s">
        <v>6</v>
      </c>
      <c r="D35" s="67" t="s">
        <v>6</v>
      </c>
      <c r="E35" s="66" t="s">
        <v>7</v>
      </c>
      <c r="F35" s="66" t="s">
        <v>41</v>
      </c>
      <c r="G35" s="67" t="s">
        <v>35</v>
      </c>
      <c r="H35" s="86" t="s">
        <v>43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55" t="s">
        <v>24</v>
      </c>
      <c r="U35" s="55" t="s">
        <v>25</v>
      </c>
      <c r="V35" s="55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67"/>
      <c r="B36" s="67"/>
      <c r="C36" s="67"/>
      <c r="D36" s="69"/>
      <c r="E36" s="67"/>
      <c r="F36" s="67"/>
      <c r="G36" s="69"/>
      <c r="H36" s="56" t="s">
        <v>11</v>
      </c>
      <c r="I36" s="56" t="s">
        <v>12</v>
      </c>
      <c r="J36" s="56" t="s">
        <v>13</v>
      </c>
      <c r="K36" s="56" t="s">
        <v>14</v>
      </c>
      <c r="L36" s="56" t="s">
        <v>15</v>
      </c>
      <c r="M36" s="56" t="s">
        <v>16</v>
      </c>
      <c r="N36" s="56" t="s">
        <v>17</v>
      </c>
      <c r="O36" s="56" t="s">
        <v>18</v>
      </c>
      <c r="P36" s="56" t="s">
        <v>19</v>
      </c>
      <c r="Q36" s="56" t="s">
        <v>36</v>
      </c>
      <c r="R36" s="56" t="s">
        <v>37</v>
      </c>
      <c r="S36" s="56" t="s">
        <v>38</v>
      </c>
      <c r="T36" s="55" t="s">
        <v>22</v>
      </c>
      <c r="U36" s="55" t="s">
        <v>22</v>
      </c>
      <c r="V36" s="55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0</v>
      </c>
      <c r="V37" s="38">
        <v>0</v>
      </c>
    </row>
    <row r="38" spans="1:22" s="48" customFormat="1" ht="28.5" customHeight="1">
      <c r="A38" s="65" t="s">
        <v>28</v>
      </c>
      <c r="B38" s="65"/>
      <c r="C38" s="47">
        <v>0</v>
      </c>
      <c r="D38" s="47"/>
      <c r="E38" s="46">
        <f>SUM(E37)</f>
        <v>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68" t="s">
        <v>9</v>
      </c>
      <c r="B42" s="68" t="s">
        <v>10</v>
      </c>
      <c r="C42" s="68" t="s">
        <v>6</v>
      </c>
      <c r="D42" s="60" t="s">
        <v>6</v>
      </c>
      <c r="E42" s="68" t="s">
        <v>7</v>
      </c>
      <c r="F42" s="68" t="s">
        <v>39</v>
      </c>
      <c r="G42" s="60" t="s">
        <v>35</v>
      </c>
      <c r="H42" s="89" t="s">
        <v>43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57" t="s">
        <v>24</v>
      </c>
      <c r="U42" s="57" t="s">
        <v>25</v>
      </c>
      <c r="V42" s="57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60"/>
      <c r="B43" s="60"/>
      <c r="C43" s="60"/>
      <c r="D43" s="61"/>
      <c r="E43" s="60"/>
      <c r="F43" s="60"/>
      <c r="G43" s="61"/>
      <c r="H43" s="58" t="s">
        <v>11</v>
      </c>
      <c r="I43" s="58" t="s">
        <v>12</v>
      </c>
      <c r="J43" s="58" t="s">
        <v>13</v>
      </c>
      <c r="K43" s="58" t="s">
        <v>14</v>
      </c>
      <c r="L43" s="58" t="s">
        <v>15</v>
      </c>
      <c r="M43" s="58" t="s">
        <v>16</v>
      </c>
      <c r="N43" s="58" t="s">
        <v>17</v>
      </c>
      <c r="O43" s="58" t="s">
        <v>18</v>
      </c>
      <c r="P43" s="58" t="s">
        <v>19</v>
      </c>
      <c r="Q43" s="58" t="s">
        <v>36</v>
      </c>
      <c r="R43" s="58" t="s">
        <v>37</v>
      </c>
      <c r="S43" s="58" t="s">
        <v>38</v>
      </c>
      <c r="T43" s="57" t="s">
        <v>22</v>
      </c>
      <c r="U43" s="57" t="s">
        <v>22</v>
      </c>
      <c r="V43" s="57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63" t="s">
        <v>32</v>
      </c>
      <c r="B44" s="25" t="s">
        <v>2</v>
      </c>
      <c r="C44" s="22">
        <v>0</v>
      </c>
      <c r="D44" s="22">
        <v>0</v>
      </c>
      <c r="E44" s="22">
        <v>6567901</v>
      </c>
      <c r="F44" s="22">
        <v>5060318.28</v>
      </c>
      <c r="G44" s="22">
        <v>656355.27</v>
      </c>
      <c r="H44" s="22">
        <v>0</v>
      </c>
      <c r="I44" s="22">
        <v>47507</v>
      </c>
      <c r="J44" s="22">
        <v>114147.43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>SUM(H44:S44)</f>
        <v>161654.43</v>
      </c>
      <c r="U44" s="22">
        <f>E44-T44</f>
        <v>6406246.57</v>
      </c>
      <c r="V44" s="38">
        <f>(T44*100)/E44/100</f>
        <v>0.02461279943166013</v>
      </c>
    </row>
    <row r="45" spans="1:22" ht="27" customHeight="1">
      <c r="A45" s="64"/>
      <c r="B45" s="27" t="s">
        <v>4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2">
        <f>SUM(H45:S45)</f>
        <v>0</v>
      </c>
      <c r="U45" s="22">
        <f>E45-T45</f>
        <v>0</v>
      </c>
      <c r="V45" s="38">
        <v>0</v>
      </c>
    </row>
    <row r="46" spans="1:22" s="44" customFormat="1" ht="27.75" customHeight="1">
      <c r="A46" s="65" t="s">
        <v>29</v>
      </c>
      <c r="B46" s="65"/>
      <c r="C46" s="37">
        <v>0</v>
      </c>
      <c r="D46" s="37">
        <f>SUM(D44:D45)</f>
        <v>0</v>
      </c>
      <c r="E46" s="46">
        <f>SUM(E44:E45)</f>
        <v>6567901</v>
      </c>
      <c r="F46" s="46">
        <f aca="true" t="shared" si="11" ref="F46:U46">SUM(F44:F45)</f>
        <v>5060318.28</v>
      </c>
      <c r="G46" s="46">
        <f t="shared" si="11"/>
        <v>656355.27</v>
      </c>
      <c r="H46" s="46">
        <f t="shared" si="11"/>
        <v>0</v>
      </c>
      <c r="I46" s="46">
        <f t="shared" si="11"/>
        <v>47507</v>
      </c>
      <c r="J46" s="46">
        <f t="shared" si="11"/>
        <v>114147.43</v>
      </c>
      <c r="K46" s="46">
        <f t="shared" si="11"/>
        <v>0</v>
      </c>
      <c r="L46" s="46">
        <f t="shared" si="11"/>
        <v>0</v>
      </c>
      <c r="M46" s="46">
        <f t="shared" si="11"/>
        <v>0</v>
      </c>
      <c r="N46" s="46">
        <f t="shared" si="11"/>
        <v>0</v>
      </c>
      <c r="O46" s="46">
        <f t="shared" si="11"/>
        <v>0</v>
      </c>
      <c r="P46" s="46">
        <f t="shared" si="11"/>
        <v>0</v>
      </c>
      <c r="Q46" s="46">
        <f t="shared" si="11"/>
        <v>0</v>
      </c>
      <c r="R46" s="46">
        <f t="shared" si="11"/>
        <v>0</v>
      </c>
      <c r="S46" s="46">
        <f t="shared" si="11"/>
        <v>0</v>
      </c>
      <c r="T46" s="46">
        <f t="shared" si="11"/>
        <v>161654.43</v>
      </c>
      <c r="U46" s="46">
        <f t="shared" si="11"/>
        <v>6406246.57</v>
      </c>
      <c r="V46" s="39">
        <f>(T46*100)/E46/100</f>
        <v>0.02461279943166013</v>
      </c>
    </row>
    <row r="56" ht="12.75">
      <c r="V56" s="42"/>
    </row>
  </sheetData>
  <sheetProtection/>
  <mergeCells count="51">
    <mergeCell ref="H35:S35"/>
    <mergeCell ref="H42:S42"/>
    <mergeCell ref="H15:S15"/>
    <mergeCell ref="H25:S25"/>
    <mergeCell ref="G15:G16"/>
    <mergeCell ref="G25:G26"/>
    <mergeCell ref="G42:G43"/>
    <mergeCell ref="A5:A6"/>
    <mergeCell ref="B5:B6"/>
    <mergeCell ref="C5:C6"/>
    <mergeCell ref="E5:E6"/>
    <mergeCell ref="G5:G6"/>
    <mergeCell ref="H5:S5"/>
    <mergeCell ref="F5:F6"/>
    <mergeCell ref="D5:D6"/>
    <mergeCell ref="A17:A21"/>
    <mergeCell ref="F15:F16"/>
    <mergeCell ref="E15:E16"/>
    <mergeCell ref="C15:C16"/>
    <mergeCell ref="B15:B16"/>
    <mergeCell ref="A15:A1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1" t="s">
        <v>9</v>
      </c>
      <c r="B3" s="98" t="s">
        <v>10</v>
      </c>
      <c r="C3" s="101" t="s">
        <v>6</v>
      </c>
      <c r="D3" s="101" t="s">
        <v>7</v>
      </c>
      <c r="E3" s="101" t="s">
        <v>8</v>
      </c>
      <c r="F3" s="98" t="s">
        <v>21</v>
      </c>
      <c r="G3" s="98"/>
      <c r="H3" s="98"/>
      <c r="I3" s="98"/>
      <c r="J3" s="98"/>
      <c r="K3" s="98"/>
      <c r="L3" s="98"/>
      <c r="M3" s="98"/>
      <c r="N3" s="98"/>
      <c r="O3" s="9" t="s">
        <v>24</v>
      </c>
      <c r="P3" s="9" t="s">
        <v>25</v>
      </c>
      <c r="Q3" s="9" t="s">
        <v>26</v>
      </c>
    </row>
    <row r="4" spans="1:17" ht="12.75">
      <c r="A4" s="101"/>
      <c r="B4" s="98"/>
      <c r="C4" s="101"/>
      <c r="D4" s="101"/>
      <c r="E4" s="101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99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99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99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99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99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102" t="s">
        <v>9</v>
      </c>
      <c r="B16" s="103" t="s">
        <v>10</v>
      </c>
      <c r="C16" s="102" t="s">
        <v>6</v>
      </c>
      <c r="D16" s="102" t="s">
        <v>7</v>
      </c>
      <c r="E16" s="102" t="s">
        <v>8</v>
      </c>
      <c r="F16" s="103" t="s">
        <v>21</v>
      </c>
      <c r="G16" s="103"/>
      <c r="H16" s="103"/>
      <c r="I16" s="103"/>
      <c r="J16" s="103"/>
      <c r="K16" s="103"/>
      <c r="L16" s="103"/>
      <c r="M16" s="103"/>
      <c r="N16" s="103"/>
      <c r="O16" s="6" t="s">
        <v>24</v>
      </c>
      <c r="P16" s="6" t="s">
        <v>25</v>
      </c>
      <c r="Q16" s="6" t="s">
        <v>26</v>
      </c>
    </row>
    <row r="17" spans="1:17" ht="12.75">
      <c r="A17" s="102"/>
      <c r="B17" s="103"/>
      <c r="C17" s="102"/>
      <c r="D17" s="102"/>
      <c r="E17" s="102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99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99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99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99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99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02" t="s">
        <v>9</v>
      </c>
      <c r="B28" s="103" t="s">
        <v>10</v>
      </c>
      <c r="C28" s="102" t="s">
        <v>6</v>
      </c>
      <c r="D28" s="102" t="s">
        <v>7</v>
      </c>
      <c r="E28" s="102" t="s">
        <v>8</v>
      </c>
      <c r="F28" s="103" t="s">
        <v>21</v>
      </c>
      <c r="G28" s="103"/>
      <c r="H28" s="103"/>
      <c r="I28" s="103"/>
      <c r="J28" s="103"/>
      <c r="K28" s="103"/>
      <c r="L28" s="103"/>
      <c r="M28" s="103"/>
      <c r="N28" s="103"/>
      <c r="O28" s="6" t="s">
        <v>24</v>
      </c>
      <c r="P28" s="6" t="s">
        <v>25</v>
      </c>
      <c r="Q28" s="6" t="s">
        <v>26</v>
      </c>
    </row>
    <row r="29" spans="1:17" ht="12.75">
      <c r="A29" s="102"/>
      <c r="B29" s="103"/>
      <c r="C29" s="102"/>
      <c r="D29" s="102"/>
      <c r="E29" s="102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99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99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99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02" t="s">
        <v>9</v>
      </c>
      <c r="B39" s="103" t="s">
        <v>10</v>
      </c>
      <c r="C39" s="102" t="s">
        <v>6</v>
      </c>
      <c r="D39" s="102" t="s">
        <v>7</v>
      </c>
      <c r="E39" s="102" t="s">
        <v>8</v>
      </c>
      <c r="F39" s="103" t="s">
        <v>21</v>
      </c>
      <c r="G39" s="103"/>
      <c r="H39" s="103"/>
      <c r="I39" s="103"/>
      <c r="J39" s="103"/>
      <c r="K39" s="103"/>
      <c r="L39" s="103"/>
      <c r="M39" s="103"/>
      <c r="N39" s="103"/>
      <c r="O39" s="6" t="s">
        <v>24</v>
      </c>
      <c r="P39" s="6" t="s">
        <v>25</v>
      </c>
      <c r="Q39" s="6" t="s">
        <v>26</v>
      </c>
    </row>
    <row r="40" spans="1:17" ht="12.75">
      <c r="A40" s="102"/>
      <c r="B40" s="103"/>
      <c r="C40" s="102"/>
      <c r="D40" s="102"/>
      <c r="E40" s="102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99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99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2020-06-18T18:25:19Z</dcterms:modified>
  <cp:category/>
  <cp:version/>
  <cp:contentType/>
  <cp:contentStatus/>
</cp:coreProperties>
</file>