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FUENTE_MINSA'!$A$1:$AB$58</definedName>
  </definedNames>
  <calcPr fullCalcOnLoad="1"/>
</workbook>
</file>

<file path=xl/sharedStrings.xml><?xml version="1.0" encoding="utf-8"?>
<sst xmlns="http://schemas.openxmlformats.org/spreadsheetml/2006/main" count="267" uniqueCount="49">
  <si>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</si>
  <si>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</si>
  <si>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</si>
  <si>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</si>
  <si>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</si>
  <si>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</si>
  <si>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</si>
  <si>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</si>
  <si>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</si>
  <si>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</si>
  <si>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</si>
  <si>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</si>
  <si>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</si>
  <si>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</si>
  <si>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</si>
  <si>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</si>
  <si>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</si>
  <si>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</si>
  <si>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</si>
  <si>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</si>
  <si>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</si>
  <si>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</si>
  <si>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</si>
  <si>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</si>
  <si>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</si>
  <si>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</si>
  <si>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</si>
  <si>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</si>
  <si>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</si>
  <si>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</si>
  <si>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</si>
  <si>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</si>
  <si>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</si>
  <si>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</si>
  <si>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</si>
  <si>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</si>
  <si>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</si>
  <si>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</si>
  <si>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</si>
  <si>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</si>
  <si>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</si>
  <si>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>Certificado</t>
  </si>
  <si>
    <t>EJECUTADO / DEVENGADO</t>
  </si>
  <si>
    <t xml:space="preserve">CONSOLIDADO DE LA EJECUCION DE PRESUPUESTO INSTITUCIONAL DE ENERO AL 30 DE JUNIO 2020 </t>
  </si>
  <si>
    <t>2.1. PERSONAL Y OBLIGACIONES SOCIALES</t>
  </si>
  <si>
    <t>2.3. BIENES Y SERVICIOS</t>
  </si>
  <si>
    <t>2.6. ADQUISICION DE ACTIVOS NO FINANCIEROS</t>
  </si>
  <si>
    <t>2.5. OTROS GASTOS</t>
  </si>
  <si>
    <t>2.2. PENSIONES Y OTRAS PRESTACIONES SOCIALES</t>
  </si>
</sst>
</file>

<file path=xl/styles.xml><?xml version="1.0" encoding="utf-8"?>
<styleSheet xmlns="http://schemas.openxmlformats.org/spreadsheetml/2006/main">
  <numFmts count="4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[$-280A]dddd\,\ dd&quot; de &quot;mmmm&quot; de &quot;yyyy"/>
    <numFmt numFmtId="179" formatCode="[$-280A]hh:mm:ss\ AM/PM"/>
    <numFmt numFmtId="180" formatCode="&quot;S/.&quot;\ #,##0.00"/>
    <numFmt numFmtId="181" formatCode="#,##0.000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#,##0.00;[Red]#,##0.00"/>
    <numFmt numFmtId="189" formatCode="0.00000000000000%"/>
    <numFmt numFmtId="190" formatCode="#,##0.0"/>
    <numFmt numFmtId="191" formatCode="&quot;S/&quot;\ #,##0.00"/>
    <numFmt numFmtId="192" formatCode="0.0%"/>
    <numFmt numFmtId="193" formatCode="0.000%"/>
    <numFmt numFmtId="194" formatCode="0.0000%"/>
    <numFmt numFmtId="195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2"/>
    </font>
    <font>
      <sz val="6.3"/>
      <color indexed="63"/>
      <name val="Calibri"/>
      <family val="2"/>
    </font>
    <font>
      <sz val="6.3"/>
      <color indexed="9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BC812"/>
        <bgColor indexed="64"/>
      </patternFill>
    </fill>
    <fill>
      <patternFill patternType="solid">
        <fgColor rgb="FFF5BCA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10" fontId="5" fillId="34" borderId="10" xfId="46" applyNumberFormat="1" applyFont="1" applyFill="1" applyBorder="1" applyAlignment="1">
      <alignment horizontal="center" vertical="center"/>
    </xf>
    <xf numFmtId="0" fontId="5" fillId="34" borderId="10" xfId="46" applyNumberFormat="1" applyFont="1" applyFill="1" applyBorder="1" applyAlignment="1">
      <alignment horizontal="left" vertical="center" wrapText="1"/>
    </xf>
    <xf numFmtId="0" fontId="5" fillId="0" borderId="11" xfId="46" applyNumberFormat="1" applyFont="1" applyFill="1" applyBorder="1" applyAlignment="1">
      <alignment horizontal="center" vertical="center" wrapText="1"/>
    </xf>
    <xf numFmtId="0" fontId="5" fillId="34" borderId="0" xfId="46" applyNumberFormat="1" applyFont="1" applyFill="1" applyAlignment="1">
      <alignment vertical="center" wrapText="1"/>
    </xf>
    <xf numFmtId="0" fontId="5" fillId="0" borderId="0" xfId="46" applyNumberFormat="1" applyFont="1" applyAlignment="1">
      <alignment vertical="center" wrapText="1"/>
    </xf>
    <xf numFmtId="4" fontId="5" fillId="34" borderId="10" xfId="46" applyNumberFormat="1" applyFont="1" applyFill="1" applyBorder="1" applyAlignment="1">
      <alignment/>
    </xf>
    <xf numFmtId="0" fontId="5" fillId="34" borderId="0" xfId="46" applyNumberFormat="1" applyFont="1" applyFill="1" applyAlignment="1">
      <alignment/>
    </xf>
    <xf numFmtId="4" fontId="5" fillId="0" borderId="12" xfId="46" applyNumberFormat="1" applyFont="1" applyFill="1" applyBorder="1" applyAlignment="1">
      <alignment horizontal="right" vertical="center" wrapText="1"/>
    </xf>
    <xf numFmtId="4" fontId="5" fillId="0" borderId="11" xfId="46" applyNumberFormat="1" applyFont="1" applyFill="1" applyBorder="1" applyAlignment="1">
      <alignment horizontal="right" vertical="center" wrapText="1"/>
    </xf>
    <xf numFmtId="4" fontId="5" fillId="34" borderId="10" xfId="46" applyNumberFormat="1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5" fillId="34" borderId="11" xfId="46" applyNumberFormat="1" applyFont="1" applyFill="1" applyBorder="1" applyAlignment="1">
      <alignment horizontal="center" vertical="center" wrapText="1"/>
    </xf>
    <xf numFmtId="0" fontId="5" fillId="34" borderId="19" xfId="46" applyNumberFormat="1" applyFont="1" applyFill="1" applyBorder="1" applyAlignment="1">
      <alignment horizontal="center" vertical="center" wrapText="1"/>
    </xf>
    <xf numFmtId="0" fontId="5" fillId="34" borderId="12" xfId="46" applyNumberFormat="1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 wrapText="1"/>
    </xf>
    <xf numFmtId="0" fontId="4" fillId="9" borderId="10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75"/>
          <c:y val="0.701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25425"/>
          <c:w val="0.52"/>
          <c:h val="0.642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25"/>
          <c:y val="0.4305"/>
          <c:w val="0.6172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4875"/>
          <c:w val="0.5055"/>
          <c:h val="0.64925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43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2695"/>
          <c:w val="0.5205"/>
          <c:h val="0.624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25"/>
          <c:y val="0.60375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754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FUENTE_MINSA'!$E$44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FUENTE_MINSA'!$A$45:$B$47</c:f>
              <c:multiLvlStrCache/>
            </c:multiLvlStrRef>
          </c:cat>
          <c:val>
            <c:numRef>
              <c:f>'CONSOLIDADO POR FUENTE_MINSA'!$E$45:$E$47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5"/>
          <c:y val="0.79725"/>
          <c:w val="0.68975"/>
          <c:h val="0.180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- 2020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22275"/>
          <c:w val="0.51925"/>
          <c:h val="0.680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75"/>
          <c:y val="0.719"/>
          <c:w val="0.61025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- 2020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ROOC</a:t>
            </a:r>
          </a:p>
        </c:rich>
      </c:tx>
      <c:layout>
        <c:manualLayout>
          <c:xMode val="factor"/>
          <c:yMode val="factor"/>
          <c:x val="0.37"/>
          <c:y val="0.009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102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FUENTE_MINSA'!$C$45:$C$47</c:f>
            </c:numRef>
          </c:val>
        </c:ser>
        <c:ser>
          <c:idx val="1"/>
          <c:order val="1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999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9999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'CONSOLIDADO POR FUENTE_MINSA'!$B$37:$B$39</c:f>
              <c:strCache/>
            </c:strRef>
          </c:cat>
          <c:val>
            <c:numRef>
              <c:f>'CONSOLIDADO POR FUENTE_MINSA'!$E$36:$E$39</c:f>
              <c:numCache/>
            </c:numRef>
          </c:val>
        </c:ser>
        <c:ser>
          <c:idx val="2"/>
          <c:order val="2"/>
          <c:tx>
            <c:strRef>
              <c:f>'CONSOLIDADO POR FUENTE_MINSA'!$E$37:$E$39</c:f>
              <c:strCache>
                <c:ptCount val="1"/>
                <c:pt idx="0">
                  <c:v>11,520.00 6,279.00 0.00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'CONSOLIDADO POR FUENTE_MINSA'!$E$35:$E$36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strRef>
              <c:f>'CONSOLIDADO POR FUENTE_MINSA'!$B$37:$B$39</c:f>
              <c:strCache/>
            </c:strRef>
          </c:cat>
          <c:val>
            <c:numRef>
              <c:f>'CONSOLIDADO POR FUENTE_MINSA'!$E$37:$E$39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75"/>
          <c:y val="0.68025"/>
          <c:w val="0.93325"/>
          <c:h val="0.25225"/>
        </c:manualLayout>
      </c:layout>
      <c:overlay val="0"/>
      <c:spPr>
        <a:solidFill>
          <a:srgbClr val="FF9999"/>
        </a:soli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59319156"/>
        <c:axId val="64110357"/>
      </c:bar3DChart>
      <c:catAx>
        <c:axId val="59319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4110357"/>
        <c:crosses val="autoZero"/>
        <c:auto val="1"/>
        <c:lblOffset val="100"/>
        <c:tickLblSkip val="1"/>
        <c:noMultiLvlLbl val="0"/>
      </c:catAx>
      <c:valAx>
        <c:axId val="6411035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93191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40122302"/>
        <c:axId val="25556399"/>
      </c:bar3DChart>
      <c:catAx>
        <c:axId val="401223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122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28681000"/>
        <c:axId val="56802409"/>
      </c:bar3DChart>
      <c:catAx>
        <c:axId val="286810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86810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41459634"/>
        <c:axId val="37592387"/>
      </c:bar3DChart>
      <c:catAx>
        <c:axId val="414596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1459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43</xdr:row>
      <xdr:rowOff>0</xdr:rowOff>
    </xdr:from>
    <xdr:to>
      <xdr:col>27</xdr:col>
      <xdr:colOff>485775</xdr:colOff>
      <xdr:row>51</xdr:row>
      <xdr:rowOff>133350</xdr:rowOff>
    </xdr:to>
    <xdr:graphicFrame>
      <xdr:nvGraphicFramePr>
        <xdr:cNvPr id="3" name="Gráfico 5"/>
        <xdr:cNvGraphicFramePr/>
      </xdr:nvGraphicFramePr>
      <xdr:xfrm>
        <a:off x="20088225" y="1325880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114300</xdr:colOff>
      <xdr:row>33</xdr:row>
      <xdr:rowOff>333375</xdr:rowOff>
    </xdr:from>
    <xdr:to>
      <xdr:col>27</xdr:col>
      <xdr:colOff>381000</xdr:colOff>
      <xdr:row>40</xdr:row>
      <xdr:rowOff>285750</xdr:rowOff>
    </xdr:to>
    <xdr:graphicFrame>
      <xdr:nvGraphicFramePr>
        <xdr:cNvPr id="5" name="Gráfico 5"/>
        <xdr:cNvGraphicFramePr/>
      </xdr:nvGraphicFramePr>
      <xdr:xfrm>
        <a:off x="19983450" y="10258425"/>
        <a:ext cx="407670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8"/>
  <sheetViews>
    <sheetView tabSelected="1" view="pageBreakPreview" zoomScale="90" zoomScaleNormal="89" zoomScaleSheetLayoutView="90" zoomScalePageLayoutView="0" workbookViewId="0" topLeftCell="A1">
      <selection activeCell="A2" sqref="A2:U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2" customWidth="1"/>
    <col min="23" max="16384" width="11.421875" style="24" customWidth="1"/>
  </cols>
  <sheetData>
    <row r="1" s="43" customFormat="1" ht="12.75">
      <c r="V1" s="42"/>
    </row>
    <row r="2" spans="1:22" s="43" customFormat="1" ht="12.7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42"/>
    </row>
    <row r="3" spans="1:22" s="43" customFormat="1" ht="12.75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42"/>
    </row>
    <row r="4" s="43" customFormat="1" ht="12.75">
      <c r="V4" s="42"/>
    </row>
    <row r="5" spans="1:57" s="29" customFormat="1" ht="23.25" customHeight="1">
      <c r="A5" s="88" t="s">
        <v>9</v>
      </c>
      <c r="B5" s="88" t="s">
        <v>10</v>
      </c>
      <c r="C5" s="88" t="s">
        <v>6</v>
      </c>
      <c r="D5" s="89" t="s">
        <v>6</v>
      </c>
      <c r="E5" s="88" t="s">
        <v>7</v>
      </c>
      <c r="F5" s="88" t="s">
        <v>41</v>
      </c>
      <c r="G5" s="89" t="s">
        <v>35</v>
      </c>
      <c r="H5" s="91" t="s">
        <v>42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33" t="s">
        <v>24</v>
      </c>
      <c r="U5" s="33" t="s">
        <v>25</v>
      </c>
      <c r="V5" s="33" t="s">
        <v>26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29" customFormat="1" ht="23.25" customHeight="1">
      <c r="A6" s="89"/>
      <c r="B6" s="89"/>
      <c r="C6" s="89"/>
      <c r="D6" s="90"/>
      <c r="E6" s="89"/>
      <c r="F6" s="89"/>
      <c r="G6" s="90"/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4" t="s">
        <v>16</v>
      </c>
      <c r="N6" s="34" t="s">
        <v>17</v>
      </c>
      <c r="O6" s="34" t="s">
        <v>18</v>
      </c>
      <c r="P6" s="34" t="s">
        <v>19</v>
      </c>
      <c r="Q6" s="34" t="s">
        <v>36</v>
      </c>
      <c r="R6" s="34" t="s">
        <v>37</v>
      </c>
      <c r="S6" s="34" t="s">
        <v>38</v>
      </c>
      <c r="T6" s="33" t="s">
        <v>22</v>
      </c>
      <c r="U6" s="33" t="s">
        <v>22</v>
      </c>
      <c r="V6" s="33" t="s">
        <v>23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22" s="43" customFormat="1" ht="29.25" customHeight="1">
      <c r="A7" s="82" t="s">
        <v>33</v>
      </c>
      <c r="B7" s="25" t="s">
        <v>44</v>
      </c>
      <c r="C7" s="36">
        <f>C17</f>
        <v>0</v>
      </c>
      <c r="D7" s="36">
        <f>(D17+D37)</f>
        <v>39419397</v>
      </c>
      <c r="E7" s="36">
        <f aca="true" t="shared" si="0" ref="E7:S7">(E17+E37)</f>
        <v>42248075</v>
      </c>
      <c r="F7" s="36">
        <f t="shared" si="0"/>
        <v>39419397</v>
      </c>
      <c r="G7" s="36">
        <f t="shared" si="0"/>
        <v>0</v>
      </c>
      <c r="H7" s="36">
        <f t="shared" si="0"/>
        <v>3635883.26</v>
      </c>
      <c r="I7" s="36">
        <f t="shared" si="0"/>
        <v>3377301.19</v>
      </c>
      <c r="J7" s="36">
        <f t="shared" si="0"/>
        <v>3341308.52</v>
      </c>
      <c r="K7" s="36">
        <f t="shared" si="0"/>
        <v>3339504.41</v>
      </c>
      <c r="L7" s="36">
        <f t="shared" si="0"/>
        <v>3184663.27</v>
      </c>
      <c r="M7" s="36">
        <f t="shared" si="0"/>
        <v>3359773.39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 t="shared" si="0"/>
        <v>0</v>
      </c>
      <c r="R7" s="36">
        <f t="shared" si="0"/>
        <v>0</v>
      </c>
      <c r="S7" s="36">
        <f t="shared" si="0"/>
        <v>0</v>
      </c>
      <c r="T7" s="35">
        <f>SUM(H7:S7)</f>
        <v>20238434.04</v>
      </c>
      <c r="U7" s="36">
        <f>E7-T7</f>
        <v>22009640.96</v>
      </c>
      <c r="V7" s="37">
        <f aca="true" t="shared" si="1" ref="V7:V12">T7/E7</f>
        <v>0.47903801628831605</v>
      </c>
    </row>
    <row r="8" spans="1:22" s="43" customFormat="1" ht="29.25" customHeight="1">
      <c r="A8" s="82"/>
      <c r="B8" s="25" t="s">
        <v>48</v>
      </c>
      <c r="C8" s="36">
        <f>+C18</f>
        <v>0</v>
      </c>
      <c r="D8" s="36">
        <f>(D18)</f>
        <v>2958204</v>
      </c>
      <c r="E8" s="36">
        <f>(E18)</f>
        <v>2611190</v>
      </c>
      <c r="F8" s="36">
        <f>(F18)</f>
        <v>2322021</v>
      </c>
      <c r="G8" s="36">
        <f aca="true" t="shared" si="2" ref="G8:S8">(G18)</f>
        <v>0</v>
      </c>
      <c r="H8" s="36">
        <f t="shared" si="2"/>
        <v>247838.07</v>
      </c>
      <c r="I8" s="36">
        <f t="shared" si="2"/>
        <v>208198.07</v>
      </c>
      <c r="J8" s="36">
        <f t="shared" si="2"/>
        <v>205018.07</v>
      </c>
      <c r="K8" s="36">
        <f t="shared" si="2"/>
        <v>203097.25</v>
      </c>
      <c r="L8" s="36">
        <f>(L18)</f>
        <v>200045.82</v>
      </c>
      <c r="M8" s="36">
        <f t="shared" si="2"/>
        <v>200045.82</v>
      </c>
      <c r="N8" s="36">
        <f t="shared" si="2"/>
        <v>0</v>
      </c>
      <c r="O8" s="36">
        <f t="shared" si="2"/>
        <v>0</v>
      </c>
      <c r="P8" s="36">
        <f t="shared" si="2"/>
        <v>0</v>
      </c>
      <c r="Q8" s="36">
        <f t="shared" si="2"/>
        <v>0</v>
      </c>
      <c r="R8" s="36">
        <f t="shared" si="2"/>
        <v>0</v>
      </c>
      <c r="S8" s="36">
        <f t="shared" si="2"/>
        <v>0</v>
      </c>
      <c r="T8" s="35">
        <f>SUM(H8:S8)</f>
        <v>1264243.1</v>
      </c>
      <c r="U8" s="36">
        <f>E8-T8</f>
        <v>1346946.9</v>
      </c>
      <c r="V8" s="37">
        <f t="shared" si="1"/>
        <v>0.48416358058969283</v>
      </c>
    </row>
    <row r="9" spans="1:22" s="43" customFormat="1" ht="29.25" customHeight="1">
      <c r="A9" s="82"/>
      <c r="B9" s="25" t="s">
        <v>45</v>
      </c>
      <c r="C9" s="36">
        <f>+C19+C27+C46</f>
        <v>0</v>
      </c>
      <c r="D9" s="36">
        <f>(D19+D27+D46+D38)</f>
        <v>26497294</v>
      </c>
      <c r="E9" s="36">
        <f aca="true" t="shared" si="3" ref="E9:S9">(E19+E27+E46+E38)</f>
        <v>35484088</v>
      </c>
      <c r="F9" s="36">
        <f>(F19+F27+F46+F38)</f>
        <v>30330157.43</v>
      </c>
      <c r="G9" s="36">
        <f t="shared" si="3"/>
        <v>656355.27</v>
      </c>
      <c r="H9" s="36">
        <f t="shared" si="3"/>
        <v>547825.33</v>
      </c>
      <c r="I9" s="36">
        <f t="shared" si="3"/>
        <v>3488319.32</v>
      </c>
      <c r="J9" s="36">
        <f t="shared" si="3"/>
        <v>2353887.7500000005</v>
      </c>
      <c r="K9" s="36">
        <f t="shared" si="3"/>
        <v>2797447.69</v>
      </c>
      <c r="L9" s="36">
        <f t="shared" si="3"/>
        <v>3434353.12</v>
      </c>
      <c r="M9" s="36">
        <f t="shared" si="3"/>
        <v>3081030.96</v>
      </c>
      <c r="N9" s="36">
        <f t="shared" si="3"/>
        <v>0</v>
      </c>
      <c r="O9" s="36">
        <f t="shared" si="3"/>
        <v>0</v>
      </c>
      <c r="P9" s="36">
        <f t="shared" si="3"/>
        <v>0</v>
      </c>
      <c r="Q9" s="36">
        <f t="shared" si="3"/>
        <v>0</v>
      </c>
      <c r="R9" s="36">
        <f t="shared" si="3"/>
        <v>0</v>
      </c>
      <c r="S9" s="36">
        <f t="shared" si="3"/>
        <v>0</v>
      </c>
      <c r="T9" s="35">
        <f>SUM(H9:S9)</f>
        <v>15702864.170000002</v>
      </c>
      <c r="U9" s="36">
        <f>E9-T9</f>
        <v>19781223.83</v>
      </c>
      <c r="V9" s="37">
        <f t="shared" si="1"/>
        <v>0.44253255628269217</v>
      </c>
    </row>
    <row r="10" spans="1:22" s="43" customFormat="1" ht="29.25" customHeight="1">
      <c r="A10" s="82"/>
      <c r="B10" s="25" t="s">
        <v>47</v>
      </c>
      <c r="C10" s="36">
        <f>+C20+C28</f>
        <v>0</v>
      </c>
      <c r="D10" s="36">
        <f>(D20+D28)</f>
        <v>20000</v>
      </c>
      <c r="E10" s="36">
        <f aca="true" t="shared" si="4" ref="E10:S10">(E20+E28)</f>
        <v>23184</v>
      </c>
      <c r="F10" s="36">
        <f t="shared" si="4"/>
        <v>23183.26</v>
      </c>
      <c r="G10" s="36">
        <f t="shared" si="4"/>
        <v>0</v>
      </c>
      <c r="H10" s="36">
        <f t="shared" si="4"/>
        <v>0</v>
      </c>
      <c r="I10" s="36">
        <f t="shared" si="4"/>
        <v>23183.26</v>
      </c>
      <c r="J10" s="36">
        <f t="shared" si="4"/>
        <v>0</v>
      </c>
      <c r="K10" s="36">
        <f t="shared" si="4"/>
        <v>0</v>
      </c>
      <c r="L10" s="36">
        <f t="shared" si="4"/>
        <v>0</v>
      </c>
      <c r="M10" s="36">
        <f>(M20+M28)</f>
        <v>0</v>
      </c>
      <c r="N10" s="36">
        <f>(N20+N28)</f>
        <v>0</v>
      </c>
      <c r="O10" s="36">
        <f t="shared" si="4"/>
        <v>0</v>
      </c>
      <c r="P10" s="36">
        <f t="shared" si="4"/>
        <v>0</v>
      </c>
      <c r="Q10" s="36">
        <f t="shared" si="4"/>
        <v>0</v>
      </c>
      <c r="R10" s="36">
        <f t="shared" si="4"/>
        <v>0</v>
      </c>
      <c r="S10" s="36">
        <f t="shared" si="4"/>
        <v>0</v>
      </c>
      <c r="T10" s="35">
        <f>SUM(H10:S10)</f>
        <v>23183.26</v>
      </c>
      <c r="U10" s="36">
        <f>E10-T10</f>
        <v>0.7400000000016007</v>
      </c>
      <c r="V10" s="37">
        <f t="shared" si="1"/>
        <v>0.9999680814354727</v>
      </c>
    </row>
    <row r="11" spans="1:22" s="43" customFormat="1" ht="29.25" customHeight="1">
      <c r="A11" s="82"/>
      <c r="B11" s="25" t="s">
        <v>46</v>
      </c>
      <c r="C11" s="36">
        <f>+C21+C29+C39+C47</f>
        <v>0</v>
      </c>
      <c r="D11" s="36">
        <f>(D21+D29+D39+D47)</f>
        <v>0</v>
      </c>
      <c r="E11" s="36">
        <f aca="true" t="shared" si="5" ref="E11:S11">(E21+E29+E39+E47)</f>
        <v>79400</v>
      </c>
      <c r="F11" s="36">
        <f t="shared" si="5"/>
        <v>78090</v>
      </c>
      <c r="G11" s="36">
        <f t="shared" si="5"/>
        <v>0</v>
      </c>
      <c r="H11" s="36">
        <f t="shared" si="5"/>
        <v>0</v>
      </c>
      <c r="I11" s="36">
        <f t="shared" si="5"/>
        <v>0</v>
      </c>
      <c r="J11" s="36">
        <f t="shared" si="5"/>
        <v>0</v>
      </c>
      <c r="K11" s="36">
        <f t="shared" si="5"/>
        <v>0</v>
      </c>
      <c r="L11" s="36">
        <f>(L21+L29+L39+L47)</f>
        <v>0</v>
      </c>
      <c r="M11" s="36">
        <f t="shared" si="5"/>
        <v>0</v>
      </c>
      <c r="N11" s="36">
        <f t="shared" si="5"/>
        <v>0</v>
      </c>
      <c r="O11" s="36">
        <f t="shared" si="5"/>
        <v>0</v>
      </c>
      <c r="P11" s="36">
        <f t="shared" si="5"/>
        <v>0</v>
      </c>
      <c r="Q11" s="36">
        <f t="shared" si="5"/>
        <v>0</v>
      </c>
      <c r="R11" s="36">
        <f t="shared" si="5"/>
        <v>0</v>
      </c>
      <c r="S11" s="36">
        <f t="shared" si="5"/>
        <v>0</v>
      </c>
      <c r="T11" s="35">
        <f>SUM(H11:S11)</f>
        <v>0</v>
      </c>
      <c r="U11" s="36">
        <f>E11-T11</f>
        <v>79400</v>
      </c>
      <c r="V11" s="58">
        <v>0</v>
      </c>
    </row>
    <row r="12" spans="1:22" s="43" customFormat="1" ht="24.75" customHeight="1">
      <c r="A12" s="83" t="s">
        <v>34</v>
      </c>
      <c r="B12" s="83"/>
      <c r="C12" s="44">
        <f>SUM(C7:C11)</f>
        <v>0</v>
      </c>
      <c r="D12" s="44">
        <f>SUM(D7:D11)</f>
        <v>68894895</v>
      </c>
      <c r="E12" s="44">
        <f>SUM(E7:E11)</f>
        <v>80445937</v>
      </c>
      <c r="F12" s="44">
        <f aca="true" t="shared" si="6" ref="F12:U12">SUM(F7:F11)</f>
        <v>72172848.69000001</v>
      </c>
      <c r="G12" s="44">
        <f t="shared" si="6"/>
        <v>656355.27</v>
      </c>
      <c r="H12" s="44">
        <f t="shared" si="6"/>
        <v>4431546.659999999</v>
      </c>
      <c r="I12" s="44">
        <f t="shared" si="6"/>
        <v>7097001.84</v>
      </c>
      <c r="J12" s="44">
        <f t="shared" si="6"/>
        <v>5900214.34</v>
      </c>
      <c r="K12" s="44">
        <f t="shared" si="6"/>
        <v>6340049.35</v>
      </c>
      <c r="L12" s="44">
        <f t="shared" si="6"/>
        <v>6819062.21</v>
      </c>
      <c r="M12" s="44">
        <f t="shared" si="6"/>
        <v>6640850.17</v>
      </c>
      <c r="N12" s="44">
        <f t="shared" si="6"/>
        <v>0</v>
      </c>
      <c r="O12" s="44">
        <f t="shared" si="6"/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44">
        <f t="shared" si="6"/>
        <v>0</v>
      </c>
      <c r="T12" s="44">
        <f t="shared" si="6"/>
        <v>37228724.57</v>
      </c>
      <c r="U12" s="44">
        <f t="shared" si="6"/>
        <v>43217212.43</v>
      </c>
      <c r="V12" s="38">
        <f t="shared" si="1"/>
        <v>0.4627794262623854</v>
      </c>
    </row>
    <row r="15" spans="1:57" s="29" customFormat="1" ht="23.25" customHeight="1">
      <c r="A15" s="86" t="s">
        <v>9</v>
      </c>
      <c r="B15" s="86" t="s">
        <v>10</v>
      </c>
      <c r="C15" s="86" t="s">
        <v>6</v>
      </c>
      <c r="D15" s="84" t="s">
        <v>6</v>
      </c>
      <c r="E15" s="86" t="s">
        <v>7</v>
      </c>
      <c r="F15" s="86" t="s">
        <v>41</v>
      </c>
      <c r="G15" s="84" t="s">
        <v>35</v>
      </c>
      <c r="H15" s="103" t="s">
        <v>42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50" t="s">
        <v>24</v>
      </c>
      <c r="U15" s="50" t="s">
        <v>25</v>
      </c>
      <c r="V15" s="50" t="s">
        <v>26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s="29" customFormat="1" ht="23.25" customHeight="1">
      <c r="A16" s="84"/>
      <c r="B16" s="84"/>
      <c r="C16" s="84"/>
      <c r="D16" s="85"/>
      <c r="E16" s="84"/>
      <c r="F16" s="84"/>
      <c r="G16" s="85"/>
      <c r="H16" s="51" t="s">
        <v>11</v>
      </c>
      <c r="I16" s="51" t="s">
        <v>12</v>
      </c>
      <c r="J16" s="51" t="s">
        <v>13</v>
      </c>
      <c r="K16" s="51" t="s">
        <v>14</v>
      </c>
      <c r="L16" s="51" t="s">
        <v>15</v>
      </c>
      <c r="M16" s="51" t="s">
        <v>16</v>
      </c>
      <c r="N16" s="51" t="s">
        <v>17</v>
      </c>
      <c r="O16" s="51" t="s">
        <v>18</v>
      </c>
      <c r="P16" s="51" t="s">
        <v>19</v>
      </c>
      <c r="Q16" s="51" t="s">
        <v>36</v>
      </c>
      <c r="R16" s="51" t="s">
        <v>37</v>
      </c>
      <c r="S16" s="51" t="s">
        <v>38</v>
      </c>
      <c r="T16" s="50" t="s">
        <v>22</v>
      </c>
      <c r="U16" s="50" t="s">
        <v>22</v>
      </c>
      <c r="V16" s="50" t="s">
        <v>23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22" ht="27" customHeight="1">
      <c r="A17" s="82" t="s">
        <v>30</v>
      </c>
      <c r="B17" s="25" t="s">
        <v>44</v>
      </c>
      <c r="C17" s="22">
        <v>0</v>
      </c>
      <c r="D17" s="22">
        <v>39419397</v>
      </c>
      <c r="E17" s="22">
        <v>42236555</v>
      </c>
      <c r="F17" s="22">
        <v>39419397</v>
      </c>
      <c r="G17" s="22"/>
      <c r="H17" s="22">
        <v>3635883.26</v>
      </c>
      <c r="I17" s="22">
        <v>3377301.19</v>
      </c>
      <c r="J17" s="22">
        <v>3341308.52</v>
      </c>
      <c r="K17" s="22">
        <v>3339504.41</v>
      </c>
      <c r="L17" s="22">
        <v>3184663.27</v>
      </c>
      <c r="M17" s="22">
        <v>3359773.39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>SUM(H17:S17)</f>
        <v>20238434.04</v>
      </c>
      <c r="U17" s="22">
        <f>E17-T17</f>
        <v>21998120.96</v>
      </c>
      <c r="V17" s="37">
        <f aca="true" t="shared" si="7" ref="V17:V22">(T17*100)/E17/100</f>
        <v>0.4791686736761557</v>
      </c>
    </row>
    <row r="18" spans="1:22" ht="27" customHeight="1">
      <c r="A18" s="82"/>
      <c r="B18" s="25" t="s">
        <v>48</v>
      </c>
      <c r="C18" s="22">
        <v>0</v>
      </c>
      <c r="D18" s="22">
        <v>2958204</v>
      </c>
      <c r="E18" s="22">
        <v>2611190</v>
      </c>
      <c r="F18" s="22">
        <v>2322021</v>
      </c>
      <c r="G18" s="22"/>
      <c r="H18" s="22">
        <v>247838.07</v>
      </c>
      <c r="I18" s="22">
        <v>208198.07</v>
      </c>
      <c r="J18" s="22">
        <v>205018.07</v>
      </c>
      <c r="K18" s="22">
        <v>203097.25</v>
      </c>
      <c r="L18" s="22">
        <v>200045.82</v>
      </c>
      <c r="M18" s="22">
        <v>200045.82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>SUM(H18:S18)</f>
        <v>1264243.1</v>
      </c>
      <c r="U18" s="22">
        <f>E18-T18</f>
        <v>1346946.9</v>
      </c>
      <c r="V18" s="37">
        <f t="shared" si="7"/>
        <v>0.4841635805896929</v>
      </c>
    </row>
    <row r="19" spans="1:22" ht="27" customHeight="1">
      <c r="A19" s="82"/>
      <c r="B19" s="25" t="s">
        <v>45</v>
      </c>
      <c r="C19" s="22">
        <v>0</v>
      </c>
      <c r="D19" s="22">
        <v>15772351</v>
      </c>
      <c r="E19" s="22">
        <v>18163515</v>
      </c>
      <c r="F19" s="22">
        <v>17492175.23</v>
      </c>
      <c r="G19" s="22"/>
      <c r="H19" s="22">
        <v>541825.33</v>
      </c>
      <c r="I19" s="22">
        <v>2065296.18</v>
      </c>
      <c r="J19" s="22">
        <v>1353481.76</v>
      </c>
      <c r="K19" s="22">
        <v>1749715.88</v>
      </c>
      <c r="L19" s="22">
        <v>1991629.56</v>
      </c>
      <c r="M19" s="22">
        <v>1979346.73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>SUM(H19:S19)</f>
        <v>9681295.44</v>
      </c>
      <c r="U19" s="22">
        <f>E19-T19</f>
        <v>8482219.56</v>
      </c>
      <c r="V19" s="37">
        <f t="shared" si="7"/>
        <v>0.5330078148420061</v>
      </c>
    </row>
    <row r="20" spans="1:22" ht="27" customHeight="1">
      <c r="A20" s="82"/>
      <c r="B20" s="25" t="s">
        <v>47</v>
      </c>
      <c r="C20" s="22">
        <v>0</v>
      </c>
      <c r="D20" s="22">
        <v>20000</v>
      </c>
      <c r="E20" s="22">
        <v>23184</v>
      </c>
      <c r="F20" s="22">
        <v>23183.26</v>
      </c>
      <c r="G20" s="22"/>
      <c r="H20" s="22">
        <v>0</v>
      </c>
      <c r="I20" s="22">
        <v>23183.26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>SUM(H20:S20)</f>
        <v>23183.26</v>
      </c>
      <c r="U20" s="22">
        <f>E20-T20</f>
        <v>0.7400000000016007</v>
      </c>
      <c r="V20" s="37">
        <f t="shared" si="7"/>
        <v>0.9999680814354727</v>
      </c>
    </row>
    <row r="21" spans="1:22" ht="27" customHeight="1">
      <c r="A21" s="82"/>
      <c r="B21" s="25" t="s">
        <v>46</v>
      </c>
      <c r="C21" s="22">
        <v>0</v>
      </c>
      <c r="D21" s="22">
        <v>0</v>
      </c>
      <c r="E21" s="22">
        <v>9400</v>
      </c>
      <c r="F21" s="22">
        <v>9090</v>
      </c>
      <c r="G21" s="22"/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>SUM(H21:S21)</f>
        <v>0</v>
      </c>
      <c r="U21" s="22">
        <f>E21-T21</f>
        <v>9400</v>
      </c>
      <c r="V21" s="37">
        <v>0</v>
      </c>
    </row>
    <row r="22" spans="1:22" s="43" customFormat="1" ht="24.75" customHeight="1">
      <c r="A22" s="73" t="s">
        <v>20</v>
      </c>
      <c r="B22" s="73"/>
      <c r="C22" s="46">
        <v>0</v>
      </c>
      <c r="D22" s="45">
        <f>SUM(D17:D21)</f>
        <v>58169952</v>
      </c>
      <c r="E22" s="45">
        <f>SUM(E17:E21)</f>
        <v>63043844</v>
      </c>
      <c r="F22" s="45">
        <f aca="true" t="shared" si="8" ref="F22:T22">SUM(F17:F21)</f>
        <v>59265866.49</v>
      </c>
      <c r="G22" s="45">
        <f t="shared" si="8"/>
        <v>0</v>
      </c>
      <c r="H22" s="45">
        <f t="shared" si="8"/>
        <v>4425546.659999999</v>
      </c>
      <c r="I22" s="45">
        <f t="shared" si="8"/>
        <v>5673978.699999999</v>
      </c>
      <c r="J22" s="45">
        <f t="shared" si="8"/>
        <v>4899808.35</v>
      </c>
      <c r="K22" s="45">
        <f t="shared" si="8"/>
        <v>5292317.54</v>
      </c>
      <c r="L22" s="45">
        <f t="shared" si="8"/>
        <v>5376338.65</v>
      </c>
      <c r="M22" s="45">
        <f t="shared" si="8"/>
        <v>5539165.9399999995</v>
      </c>
      <c r="N22" s="45">
        <f t="shared" si="8"/>
        <v>0</v>
      </c>
      <c r="O22" s="45">
        <f t="shared" si="8"/>
        <v>0</v>
      </c>
      <c r="P22" s="45">
        <f t="shared" si="8"/>
        <v>0</v>
      </c>
      <c r="Q22" s="45">
        <f t="shared" si="8"/>
        <v>0</v>
      </c>
      <c r="R22" s="45">
        <f t="shared" si="8"/>
        <v>0</v>
      </c>
      <c r="S22" s="45">
        <f t="shared" si="8"/>
        <v>0</v>
      </c>
      <c r="T22" s="45">
        <f t="shared" si="8"/>
        <v>31207155.84</v>
      </c>
      <c r="U22" s="45">
        <f>SUM(U17:U21)</f>
        <v>31836688.16</v>
      </c>
      <c r="V22" s="38">
        <f t="shared" si="7"/>
        <v>0.49500718642727437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39"/>
    </row>
    <row r="25" spans="1:57" s="29" customFormat="1" ht="23.25" customHeight="1">
      <c r="A25" s="78" t="s">
        <v>9</v>
      </c>
      <c r="B25" s="78" t="s">
        <v>10</v>
      </c>
      <c r="C25" s="78" t="s">
        <v>6</v>
      </c>
      <c r="D25" s="79" t="s">
        <v>6</v>
      </c>
      <c r="E25" s="78" t="s">
        <v>7</v>
      </c>
      <c r="F25" s="78" t="s">
        <v>41</v>
      </c>
      <c r="G25" s="79" t="s">
        <v>35</v>
      </c>
      <c r="H25" s="106" t="s">
        <v>42</v>
      </c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52" t="s">
        <v>24</v>
      </c>
      <c r="U25" s="52" t="s">
        <v>25</v>
      </c>
      <c r="V25" s="52" t="s">
        <v>26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s="29" customFormat="1" ht="23.25" customHeight="1">
      <c r="A26" s="79"/>
      <c r="B26" s="79"/>
      <c r="C26" s="79"/>
      <c r="D26" s="87"/>
      <c r="E26" s="79"/>
      <c r="F26" s="79"/>
      <c r="G26" s="87"/>
      <c r="H26" s="53" t="s">
        <v>11</v>
      </c>
      <c r="I26" s="53" t="s">
        <v>12</v>
      </c>
      <c r="J26" s="53" t="s">
        <v>13</v>
      </c>
      <c r="K26" s="53" t="s">
        <v>14</v>
      </c>
      <c r="L26" s="53" t="s">
        <v>15</v>
      </c>
      <c r="M26" s="53" t="s">
        <v>16</v>
      </c>
      <c r="N26" s="53" t="s">
        <v>17</v>
      </c>
      <c r="O26" s="53" t="s">
        <v>18</v>
      </c>
      <c r="P26" s="53" t="s">
        <v>19</v>
      </c>
      <c r="Q26" s="53" t="s">
        <v>36</v>
      </c>
      <c r="R26" s="53" t="s">
        <v>37</v>
      </c>
      <c r="S26" s="53" t="s">
        <v>38</v>
      </c>
      <c r="T26" s="52" t="s">
        <v>22</v>
      </c>
      <c r="U26" s="52" t="s">
        <v>22</v>
      </c>
      <c r="V26" s="52" t="s">
        <v>23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22" ht="27" customHeight="1">
      <c r="A27" s="80" t="s">
        <v>31</v>
      </c>
      <c r="B27" s="25" t="s">
        <v>45</v>
      </c>
      <c r="C27" s="22">
        <v>0</v>
      </c>
      <c r="D27" s="22">
        <v>10724943</v>
      </c>
      <c r="E27" s="22">
        <v>10654943</v>
      </c>
      <c r="F27" s="22">
        <v>6885390.79</v>
      </c>
      <c r="G27" s="22"/>
      <c r="H27" s="22">
        <v>6000</v>
      </c>
      <c r="I27" s="22">
        <v>1375516.14</v>
      </c>
      <c r="J27" s="22">
        <v>886258.56</v>
      </c>
      <c r="K27" s="22">
        <v>839149.87</v>
      </c>
      <c r="L27" s="22">
        <v>852746.83</v>
      </c>
      <c r="M27" s="22">
        <v>252191.02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>SUM(H27:S27)</f>
        <v>4211862.42</v>
      </c>
      <c r="U27" s="22">
        <f>E27-T27</f>
        <v>6443080.58</v>
      </c>
      <c r="V27" s="48">
        <f>(T27*100)/E27</f>
        <v>39.52965698643343</v>
      </c>
    </row>
    <row r="28" spans="1:22" ht="27" customHeight="1">
      <c r="A28" s="81"/>
      <c r="B28" s="25" t="s">
        <v>47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48">
        <v>0</v>
      </c>
    </row>
    <row r="29" spans="1:22" ht="27" customHeight="1">
      <c r="A29" s="81"/>
      <c r="B29" s="25" t="s">
        <v>46</v>
      </c>
      <c r="C29" s="22">
        <v>0</v>
      </c>
      <c r="D29" s="22">
        <v>0</v>
      </c>
      <c r="E29" s="22">
        <v>70000</v>
      </c>
      <c r="F29" s="22">
        <v>69000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>SUM(H29:S29)</f>
        <v>0</v>
      </c>
      <c r="U29" s="22">
        <f>E29-T29</f>
        <v>70000</v>
      </c>
      <c r="V29" s="48">
        <v>0</v>
      </c>
    </row>
    <row r="30" spans="1:22" s="43" customFormat="1" ht="28.5" customHeight="1">
      <c r="A30" s="73" t="s">
        <v>27</v>
      </c>
      <c r="B30" s="73"/>
      <c r="C30" s="36">
        <v>0</v>
      </c>
      <c r="D30" s="45">
        <f>SUM(D27:D29)</f>
        <v>10724943</v>
      </c>
      <c r="E30" s="45">
        <f>SUM(E27:E29)</f>
        <v>10724943</v>
      </c>
      <c r="F30" s="45">
        <f aca="true" t="shared" si="9" ref="F30:U30">SUM(F27:F29)</f>
        <v>6954390.79</v>
      </c>
      <c r="G30" s="45">
        <f t="shared" si="9"/>
        <v>0</v>
      </c>
      <c r="H30" s="45">
        <f t="shared" si="9"/>
        <v>6000</v>
      </c>
      <c r="I30" s="45">
        <f t="shared" si="9"/>
        <v>1375516.14</v>
      </c>
      <c r="J30" s="45">
        <f t="shared" si="9"/>
        <v>886258.56</v>
      </c>
      <c r="K30" s="45">
        <f t="shared" si="9"/>
        <v>839149.87</v>
      </c>
      <c r="L30" s="45">
        <f t="shared" si="9"/>
        <v>852746.83</v>
      </c>
      <c r="M30" s="45">
        <f t="shared" si="9"/>
        <v>252191.02</v>
      </c>
      <c r="N30" s="45">
        <f t="shared" si="9"/>
        <v>0</v>
      </c>
      <c r="O30" s="45">
        <f t="shared" si="9"/>
        <v>0</v>
      </c>
      <c r="P30" s="45">
        <f t="shared" si="9"/>
        <v>0</v>
      </c>
      <c r="Q30" s="45">
        <f t="shared" si="9"/>
        <v>0</v>
      </c>
      <c r="R30" s="45">
        <f t="shared" si="9"/>
        <v>0</v>
      </c>
      <c r="S30" s="45">
        <f t="shared" si="9"/>
        <v>0</v>
      </c>
      <c r="T30" s="45">
        <f t="shared" si="9"/>
        <v>4211862.42</v>
      </c>
      <c r="U30" s="45">
        <f t="shared" si="9"/>
        <v>6513080.58</v>
      </c>
      <c r="V30" s="49">
        <f>(T30*100)/E30</f>
        <v>39.27165319200298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0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0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0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0"/>
    </row>
    <row r="35" spans="1:57" s="29" customFormat="1" ht="23.25" customHeight="1">
      <c r="A35" s="74" t="s">
        <v>9</v>
      </c>
      <c r="B35" s="74" t="s">
        <v>10</v>
      </c>
      <c r="C35" s="74" t="s">
        <v>6</v>
      </c>
      <c r="D35" s="75" t="s">
        <v>6</v>
      </c>
      <c r="E35" s="74" t="s">
        <v>7</v>
      </c>
      <c r="F35" s="74" t="s">
        <v>39</v>
      </c>
      <c r="G35" s="75" t="s">
        <v>35</v>
      </c>
      <c r="H35" s="97" t="s">
        <v>42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56" t="s">
        <v>24</v>
      </c>
      <c r="U35" s="56" t="s">
        <v>25</v>
      </c>
      <c r="V35" s="56" t="s">
        <v>26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s="29" customFormat="1" ht="23.25" customHeight="1">
      <c r="A36" s="75"/>
      <c r="B36" s="75"/>
      <c r="C36" s="75"/>
      <c r="D36" s="77"/>
      <c r="E36" s="75"/>
      <c r="F36" s="75"/>
      <c r="G36" s="77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s="62" customFormat="1" ht="23.25" customHeight="1">
      <c r="A37" s="94" t="s">
        <v>5</v>
      </c>
      <c r="B37" s="59" t="s">
        <v>44</v>
      </c>
      <c r="C37" s="60"/>
      <c r="D37" s="65">
        <v>0</v>
      </c>
      <c r="E37" s="66">
        <v>11520</v>
      </c>
      <c r="F37" s="66">
        <v>0</v>
      </c>
      <c r="G37" s="65"/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f>SUM(H37:S37)</f>
        <v>0</v>
      </c>
      <c r="U37" s="63">
        <f>E37-T37</f>
        <v>11520</v>
      </c>
      <c r="V37" s="58">
        <v>0</v>
      </c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</row>
    <row r="38" spans="1:57" s="62" customFormat="1" ht="23.25" customHeight="1">
      <c r="A38" s="95"/>
      <c r="B38" s="59" t="s">
        <v>45</v>
      </c>
      <c r="C38" s="60"/>
      <c r="D38" s="65">
        <v>0</v>
      </c>
      <c r="E38" s="66">
        <v>6279</v>
      </c>
      <c r="F38" s="66">
        <v>0</v>
      </c>
      <c r="G38" s="65"/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f>SUM(H38:S38)</f>
        <v>0</v>
      </c>
      <c r="U38" s="63">
        <f>E38-T38</f>
        <v>6279</v>
      </c>
      <c r="V38" s="58">
        <v>0</v>
      </c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1:22" s="64" customFormat="1" ht="27" customHeight="1">
      <c r="A39" s="96"/>
      <c r="B39" s="59" t="s">
        <v>46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f>SUM(H39:S39)</f>
        <v>0</v>
      </c>
      <c r="U39" s="63">
        <f>E39-T39</f>
        <v>0</v>
      </c>
      <c r="V39" s="58">
        <v>0</v>
      </c>
    </row>
    <row r="40" spans="1:22" s="47" customFormat="1" ht="28.5" customHeight="1">
      <c r="A40" s="73" t="s">
        <v>28</v>
      </c>
      <c r="B40" s="73"/>
      <c r="C40" s="46">
        <v>0</v>
      </c>
      <c r="D40" s="67">
        <f>SUM(D37:D39)</f>
        <v>0</v>
      </c>
      <c r="E40" s="67">
        <f>SUM(E37:E39)</f>
        <v>17799</v>
      </c>
      <c r="F40" s="67">
        <f aca="true" t="shared" si="10" ref="F40:U40">SUM(F37:F39)</f>
        <v>0</v>
      </c>
      <c r="G40" s="67">
        <f t="shared" si="10"/>
        <v>0</v>
      </c>
      <c r="H40" s="67">
        <f t="shared" si="10"/>
        <v>0</v>
      </c>
      <c r="I40" s="67">
        <f t="shared" si="10"/>
        <v>0</v>
      </c>
      <c r="J40" s="67">
        <f t="shared" si="10"/>
        <v>0</v>
      </c>
      <c r="K40" s="67">
        <f t="shared" si="10"/>
        <v>0</v>
      </c>
      <c r="L40" s="67">
        <f t="shared" si="10"/>
        <v>0</v>
      </c>
      <c r="M40" s="67">
        <f t="shared" si="10"/>
        <v>0</v>
      </c>
      <c r="N40" s="67">
        <f t="shared" si="10"/>
        <v>0</v>
      </c>
      <c r="O40" s="67">
        <f t="shared" si="10"/>
        <v>0</v>
      </c>
      <c r="P40" s="67">
        <f t="shared" si="10"/>
        <v>0</v>
      </c>
      <c r="Q40" s="67">
        <f t="shared" si="10"/>
        <v>0</v>
      </c>
      <c r="R40" s="67">
        <f t="shared" si="10"/>
        <v>0</v>
      </c>
      <c r="S40" s="67">
        <f t="shared" si="10"/>
        <v>0</v>
      </c>
      <c r="T40" s="67">
        <f t="shared" si="10"/>
        <v>0</v>
      </c>
      <c r="U40" s="67">
        <f t="shared" si="10"/>
        <v>17799</v>
      </c>
      <c r="V40" s="38">
        <v>0</v>
      </c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0"/>
    </row>
    <row r="42" spans="1:22" ht="28.5" customHeight="1">
      <c r="A42" s="23"/>
      <c r="B42" s="23"/>
      <c r="C42" s="21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0"/>
    </row>
    <row r="43" spans="1:22" ht="28.5" customHeight="1">
      <c r="A43" s="23"/>
      <c r="B43" s="23"/>
      <c r="C43" s="21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0"/>
    </row>
    <row r="44" spans="1:57" s="29" customFormat="1" ht="23.25" customHeight="1">
      <c r="A44" s="76" t="s">
        <v>9</v>
      </c>
      <c r="B44" s="76" t="s">
        <v>10</v>
      </c>
      <c r="C44" s="76" t="s">
        <v>6</v>
      </c>
      <c r="D44" s="68" t="s">
        <v>6</v>
      </c>
      <c r="E44" s="76" t="s">
        <v>7</v>
      </c>
      <c r="F44" s="76" t="s">
        <v>39</v>
      </c>
      <c r="G44" s="68" t="s">
        <v>35</v>
      </c>
      <c r="H44" s="100" t="s">
        <v>42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4" t="s">
        <v>24</v>
      </c>
      <c r="U44" s="54" t="s">
        <v>25</v>
      </c>
      <c r="V44" s="54" t="s">
        <v>26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s="29" customFormat="1" ht="23.25" customHeight="1">
      <c r="A45" s="68"/>
      <c r="B45" s="68"/>
      <c r="C45" s="68"/>
      <c r="D45" s="69"/>
      <c r="E45" s="68"/>
      <c r="F45" s="68"/>
      <c r="G45" s="69"/>
      <c r="H45" s="55" t="s">
        <v>11</v>
      </c>
      <c r="I45" s="55" t="s">
        <v>12</v>
      </c>
      <c r="J45" s="55" t="s">
        <v>13</v>
      </c>
      <c r="K45" s="55" t="s">
        <v>14</v>
      </c>
      <c r="L45" s="55" t="s">
        <v>15</v>
      </c>
      <c r="M45" s="55" t="s">
        <v>16</v>
      </c>
      <c r="N45" s="55" t="s">
        <v>17</v>
      </c>
      <c r="O45" s="55" t="s">
        <v>18</v>
      </c>
      <c r="P45" s="55" t="s">
        <v>19</v>
      </c>
      <c r="Q45" s="55" t="s">
        <v>36</v>
      </c>
      <c r="R45" s="55" t="s">
        <v>37</v>
      </c>
      <c r="S45" s="55" t="s">
        <v>38</v>
      </c>
      <c r="T45" s="54" t="s">
        <v>22</v>
      </c>
      <c r="U45" s="54" t="s">
        <v>22</v>
      </c>
      <c r="V45" s="54" t="s">
        <v>23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22" ht="27" customHeight="1">
      <c r="A46" s="71" t="s">
        <v>32</v>
      </c>
      <c r="B46" s="25" t="s">
        <v>45</v>
      </c>
      <c r="C46" s="22">
        <v>0</v>
      </c>
      <c r="D46" s="22">
        <v>0</v>
      </c>
      <c r="E46" s="22">
        <v>6659351</v>
      </c>
      <c r="F46" s="22">
        <v>5952591.41</v>
      </c>
      <c r="G46" s="22">
        <v>656355.27</v>
      </c>
      <c r="H46" s="22">
        <v>0</v>
      </c>
      <c r="I46" s="22">
        <v>47507</v>
      </c>
      <c r="J46" s="22">
        <v>114147.43</v>
      </c>
      <c r="K46" s="22">
        <v>208581.94</v>
      </c>
      <c r="L46" s="22">
        <v>589976.73</v>
      </c>
      <c r="M46" s="22">
        <v>849493.21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>SUM(H46:S46)</f>
        <v>1809706.31</v>
      </c>
      <c r="U46" s="22">
        <f>E46-T46</f>
        <v>4849644.6899999995</v>
      </c>
      <c r="V46" s="37">
        <f>(T46*100)/E46/100</f>
        <v>0.2717541559230021</v>
      </c>
    </row>
    <row r="47" spans="1:22" ht="27" customHeight="1">
      <c r="A47" s="72"/>
      <c r="B47" s="26" t="s">
        <v>46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2">
        <f>SUM(H47:S47)</f>
        <v>0</v>
      </c>
      <c r="U47" s="22">
        <f>E47-T47</f>
        <v>0</v>
      </c>
      <c r="V47" s="37">
        <v>0</v>
      </c>
    </row>
    <row r="48" spans="1:22" s="43" customFormat="1" ht="27.75" customHeight="1">
      <c r="A48" s="73" t="s">
        <v>29</v>
      </c>
      <c r="B48" s="73"/>
      <c r="C48" s="36">
        <v>0</v>
      </c>
      <c r="D48" s="36">
        <f>SUM(D46:D47)</f>
        <v>0</v>
      </c>
      <c r="E48" s="45">
        <f>SUM(E46:E47)</f>
        <v>6659351</v>
      </c>
      <c r="F48" s="45">
        <f aca="true" t="shared" si="11" ref="F48:U48">SUM(F46:F47)</f>
        <v>5952591.41</v>
      </c>
      <c r="G48" s="45">
        <f t="shared" si="11"/>
        <v>656355.27</v>
      </c>
      <c r="H48" s="45">
        <f t="shared" si="11"/>
        <v>0</v>
      </c>
      <c r="I48" s="45">
        <f t="shared" si="11"/>
        <v>47507</v>
      </c>
      <c r="J48" s="45">
        <f t="shared" si="11"/>
        <v>114147.43</v>
      </c>
      <c r="K48" s="45">
        <f t="shared" si="11"/>
        <v>208581.94</v>
      </c>
      <c r="L48" s="45">
        <f t="shared" si="11"/>
        <v>589976.73</v>
      </c>
      <c r="M48" s="45">
        <f t="shared" si="11"/>
        <v>849493.21</v>
      </c>
      <c r="N48" s="45">
        <f t="shared" si="11"/>
        <v>0</v>
      </c>
      <c r="O48" s="45">
        <f t="shared" si="11"/>
        <v>0</v>
      </c>
      <c r="P48" s="45">
        <f t="shared" si="11"/>
        <v>0</v>
      </c>
      <c r="Q48" s="45">
        <f t="shared" si="11"/>
        <v>0</v>
      </c>
      <c r="R48" s="45">
        <f t="shared" si="11"/>
        <v>0</v>
      </c>
      <c r="S48" s="45">
        <f t="shared" si="11"/>
        <v>0</v>
      </c>
      <c r="T48" s="45">
        <f t="shared" si="11"/>
        <v>1809706.31</v>
      </c>
      <c r="U48" s="45">
        <f t="shared" si="11"/>
        <v>4849644.6899999995</v>
      </c>
      <c r="V48" s="38">
        <f>(T48*100)/E48/100</f>
        <v>0.2717541559230021</v>
      </c>
    </row>
    <row r="58" ht="12.75">
      <c r="V58" s="41"/>
    </row>
  </sheetData>
  <sheetProtection/>
  <mergeCells count="52">
    <mergeCell ref="H44:S44"/>
    <mergeCell ref="H15:S15"/>
    <mergeCell ref="H25:S25"/>
    <mergeCell ref="G15:G16"/>
    <mergeCell ref="G25:G26"/>
    <mergeCell ref="G44:G45"/>
    <mergeCell ref="G5:G6"/>
    <mergeCell ref="H5:S5"/>
    <mergeCell ref="F5:F6"/>
    <mergeCell ref="D5:D6"/>
    <mergeCell ref="A37:A39"/>
    <mergeCell ref="H35:S35"/>
    <mergeCell ref="A17:A21"/>
    <mergeCell ref="F15:F16"/>
    <mergeCell ref="B15:B16"/>
    <mergeCell ref="A15:A16"/>
    <mergeCell ref="E35:E36"/>
    <mergeCell ref="D25:D26"/>
    <mergeCell ref="A5:A6"/>
    <mergeCell ref="B5:B6"/>
    <mergeCell ref="C5:C6"/>
    <mergeCell ref="E5:E6"/>
    <mergeCell ref="A7:A11"/>
    <mergeCell ref="A12:B12"/>
    <mergeCell ref="A25:A26"/>
    <mergeCell ref="B25:B26"/>
    <mergeCell ref="C25:C26"/>
    <mergeCell ref="E25:E26"/>
    <mergeCell ref="D15:D16"/>
    <mergeCell ref="A22:B22"/>
    <mergeCell ref="E15:E16"/>
    <mergeCell ref="C15:C16"/>
    <mergeCell ref="E44:E45"/>
    <mergeCell ref="F44:F45"/>
    <mergeCell ref="D35:D36"/>
    <mergeCell ref="F25:F26"/>
    <mergeCell ref="G35:G36"/>
    <mergeCell ref="A27:A29"/>
    <mergeCell ref="A30:B30"/>
    <mergeCell ref="A35:A36"/>
    <mergeCell ref="B35:B36"/>
    <mergeCell ref="C35:C36"/>
    <mergeCell ref="D44:D45"/>
    <mergeCell ref="A2:U2"/>
    <mergeCell ref="A3:U3"/>
    <mergeCell ref="A46:A47"/>
    <mergeCell ref="A48:B48"/>
    <mergeCell ref="F35:F36"/>
    <mergeCell ref="A40:B40"/>
    <mergeCell ref="A44:A45"/>
    <mergeCell ref="B44:B45"/>
    <mergeCell ref="C44:C4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12" t="s">
        <v>9</v>
      </c>
      <c r="B3" s="109" t="s">
        <v>10</v>
      </c>
      <c r="C3" s="112" t="s">
        <v>6</v>
      </c>
      <c r="D3" s="112" t="s">
        <v>7</v>
      </c>
      <c r="E3" s="112" t="s">
        <v>8</v>
      </c>
      <c r="F3" s="109" t="s">
        <v>21</v>
      </c>
      <c r="G3" s="109"/>
      <c r="H3" s="109"/>
      <c r="I3" s="109"/>
      <c r="J3" s="109"/>
      <c r="K3" s="109"/>
      <c r="L3" s="109"/>
      <c r="M3" s="109"/>
      <c r="N3" s="109"/>
      <c r="O3" s="9" t="s">
        <v>24</v>
      </c>
      <c r="P3" s="9" t="s">
        <v>25</v>
      </c>
      <c r="Q3" s="9" t="s">
        <v>26</v>
      </c>
    </row>
    <row r="4" spans="1:17" ht="12.75">
      <c r="A4" s="112"/>
      <c r="B4" s="109"/>
      <c r="C4" s="112"/>
      <c r="D4" s="112"/>
      <c r="E4" s="112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10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0" t="e">
        <f>O5/$D$5</f>
        <v>#DIV/0!</v>
      </c>
    </row>
    <row r="6" spans="1:17" ht="27" customHeight="1">
      <c r="A6" s="110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0" t="e">
        <f>O6/$D$5</f>
        <v>#DIV/0!</v>
      </c>
    </row>
    <row r="7" spans="1:17" ht="27" customHeight="1">
      <c r="A7" s="110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0" t="e">
        <f>O7/$D$5</f>
        <v>#DIV/0!</v>
      </c>
    </row>
    <row r="8" spans="1:17" ht="27" customHeight="1">
      <c r="A8" s="110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0" t="e">
        <f>O8/$D$5</f>
        <v>#DIV/0!</v>
      </c>
    </row>
    <row r="9" spans="1:17" ht="27" customHeight="1">
      <c r="A9" s="110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0" t="e">
        <f>O9/$D$5</f>
        <v>#DIV/0!</v>
      </c>
    </row>
    <row r="10" spans="1:17" ht="12.75">
      <c r="A10" s="111" t="s">
        <v>34</v>
      </c>
      <c r="B10" s="111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2" t="e">
        <f>O10/$D$10</f>
        <v>#DIV/0!</v>
      </c>
    </row>
    <row r="16" spans="1:17" ht="12.75">
      <c r="A16" s="113" t="s">
        <v>9</v>
      </c>
      <c r="B16" s="114" t="s">
        <v>10</v>
      </c>
      <c r="C16" s="113" t="s">
        <v>6</v>
      </c>
      <c r="D16" s="113" t="s">
        <v>7</v>
      </c>
      <c r="E16" s="113" t="s">
        <v>8</v>
      </c>
      <c r="F16" s="114" t="s">
        <v>21</v>
      </c>
      <c r="G16" s="114"/>
      <c r="H16" s="114"/>
      <c r="I16" s="114"/>
      <c r="J16" s="114"/>
      <c r="K16" s="114"/>
      <c r="L16" s="114"/>
      <c r="M16" s="114"/>
      <c r="N16" s="114"/>
      <c r="O16" s="6" t="s">
        <v>24</v>
      </c>
      <c r="P16" s="6" t="s">
        <v>25</v>
      </c>
      <c r="Q16" s="6" t="s">
        <v>26</v>
      </c>
    </row>
    <row r="17" spans="1:17" ht="12.75">
      <c r="A17" s="113"/>
      <c r="B17" s="114"/>
      <c r="C17" s="113"/>
      <c r="D17" s="113"/>
      <c r="E17" s="113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10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0" t="e">
        <f aca="true" t="shared" si="5" ref="Q18:Q23">O18/$D$10</f>
        <v>#DIV/0!</v>
      </c>
    </row>
    <row r="19" spans="1:17" ht="27" customHeight="1">
      <c r="A19" s="110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0" t="e">
        <f t="shared" si="5"/>
        <v>#DIV/0!</v>
      </c>
    </row>
    <row r="20" spans="1:17" ht="27" customHeight="1">
      <c r="A20" s="110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0" t="e">
        <f t="shared" si="5"/>
        <v>#DIV/0!</v>
      </c>
    </row>
    <row r="21" spans="1:17" ht="27" customHeight="1">
      <c r="A21" s="110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0" t="e">
        <f t="shared" si="5"/>
        <v>#DIV/0!</v>
      </c>
    </row>
    <row r="22" spans="1:17" ht="27" customHeight="1">
      <c r="A22" s="110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0" t="e">
        <f t="shared" si="5"/>
        <v>#DIV/0!</v>
      </c>
    </row>
    <row r="23" spans="1:17" ht="12.75">
      <c r="A23" s="111" t="s">
        <v>20</v>
      </c>
      <c r="B23" s="111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2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113" t="s">
        <v>9</v>
      </c>
      <c r="B28" s="114" t="s">
        <v>10</v>
      </c>
      <c r="C28" s="113" t="s">
        <v>6</v>
      </c>
      <c r="D28" s="113" t="s">
        <v>7</v>
      </c>
      <c r="E28" s="113" t="s">
        <v>8</v>
      </c>
      <c r="F28" s="114" t="s">
        <v>21</v>
      </c>
      <c r="G28" s="114"/>
      <c r="H28" s="114"/>
      <c r="I28" s="114"/>
      <c r="J28" s="114"/>
      <c r="K28" s="114"/>
      <c r="L28" s="114"/>
      <c r="M28" s="114"/>
      <c r="N28" s="114"/>
      <c r="O28" s="6" t="s">
        <v>24</v>
      </c>
      <c r="P28" s="6" t="s">
        <v>25</v>
      </c>
      <c r="Q28" s="6" t="s">
        <v>26</v>
      </c>
    </row>
    <row r="29" spans="1:17" ht="12.75">
      <c r="A29" s="113"/>
      <c r="B29" s="114"/>
      <c r="C29" s="113"/>
      <c r="D29" s="113"/>
      <c r="E29" s="113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10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0" t="e">
        <f>O30/$D$10</f>
        <v>#DIV/0!</v>
      </c>
    </row>
    <row r="31" spans="1:17" ht="27" customHeight="1">
      <c r="A31" s="110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0" t="e">
        <f>O31/$D$10</f>
        <v>#DIV/0!</v>
      </c>
    </row>
    <row r="32" spans="1:17" ht="27" customHeight="1">
      <c r="A32" s="110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0" t="e">
        <f>O32/$D$10</f>
        <v>#DIV/0!</v>
      </c>
    </row>
    <row r="33" spans="1:17" ht="12.75">
      <c r="A33" s="111" t="s">
        <v>27</v>
      </c>
      <c r="B33" s="111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1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113" t="s">
        <v>9</v>
      </c>
      <c r="B39" s="114" t="s">
        <v>10</v>
      </c>
      <c r="C39" s="113" t="s">
        <v>6</v>
      </c>
      <c r="D39" s="113" t="s">
        <v>7</v>
      </c>
      <c r="E39" s="113" t="s">
        <v>8</v>
      </c>
      <c r="F39" s="114" t="s">
        <v>21</v>
      </c>
      <c r="G39" s="114"/>
      <c r="H39" s="114"/>
      <c r="I39" s="114"/>
      <c r="J39" s="114"/>
      <c r="K39" s="114"/>
      <c r="L39" s="114"/>
      <c r="M39" s="114"/>
      <c r="N39" s="114"/>
      <c r="O39" s="6" t="s">
        <v>24</v>
      </c>
      <c r="P39" s="6" t="s">
        <v>25</v>
      </c>
      <c r="Q39" s="6" t="s">
        <v>26</v>
      </c>
    </row>
    <row r="40" spans="1:17" ht="12.75">
      <c r="A40" s="113"/>
      <c r="B40" s="114"/>
      <c r="C40" s="113"/>
      <c r="D40" s="113"/>
      <c r="E40" s="113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10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0">
        <v>0</v>
      </c>
    </row>
    <row r="42" spans="1:17" ht="27" customHeight="1">
      <c r="A42" s="110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0">
        <v>0</v>
      </c>
    </row>
    <row r="43" spans="1:17" ht="12.75">
      <c r="A43" s="111" t="s">
        <v>29</v>
      </c>
      <c r="B43" s="111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1">
        <v>0</v>
      </c>
    </row>
  </sheetData>
  <sheetProtection/>
  <mergeCells count="32">
    <mergeCell ref="F16:N16"/>
    <mergeCell ref="A16:A17"/>
    <mergeCell ref="B16:B17"/>
    <mergeCell ref="C16:C17"/>
    <mergeCell ref="D16:D17"/>
    <mergeCell ref="E16:E17"/>
    <mergeCell ref="A23:B23"/>
    <mergeCell ref="A18:A22"/>
    <mergeCell ref="A30:A32"/>
    <mergeCell ref="A41:A42"/>
    <mergeCell ref="A28:A29"/>
    <mergeCell ref="B28:B29"/>
    <mergeCell ref="A33:B33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2020-02-03T17:39:02Z</cp:lastPrinted>
  <dcterms:created xsi:type="dcterms:W3CDTF">2017-10-04T17:44:13Z</dcterms:created>
  <dcterms:modified xsi:type="dcterms:W3CDTF">2020-07-15T14:06:51Z</dcterms:modified>
  <cp:category/>
  <cp:version/>
  <cp:contentType/>
  <cp:contentStatus/>
</cp:coreProperties>
</file>