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CONSOLIDADO POR FUENTE_MINSA" sheetId="1" r:id="rId1"/>
    <sheet name="IGSS" sheetId="2" state="hidden" r:id="rId2"/>
    <sheet name="Hoja1" sheetId="3" r:id="rId3"/>
  </sheets>
  <definedNames>
    <definedName name="_xlnm.Print_Area" localSheetId="0">'CONSOLIDADO POR FUENTE_MINSA'!$A$1:$AB$58</definedName>
  </definedNames>
  <calcPr fullCalcOnLoad="1"/>
</workbook>
</file>

<file path=xl/sharedStrings.xml><?xml version="1.0" encoding="utf-8"?>
<sst xmlns="http://schemas.openxmlformats.org/spreadsheetml/2006/main" count="267" uniqueCount="49">
  <si>
    <t>1. PERSONAL Y OBLIGACIONES SOCIALES</t>
  </si>
  <si>
    <t>2. PENSIONES Y OTRAS PRESTACIONES SOCIALES</t>
  </si>
  <si>
    <t>3. BIENES Y SERVICIOS</t>
  </si>
  <si>
    <t>5. OTROS GASTOS</t>
  </si>
  <si>
    <t>6. ADQUISICION DE ACTIVOS NO FINANCIEROS</t>
  </si>
  <si>
    <t>3. RECURSOS POR OPERACIONES OFICIALES DE CREDITO</t>
  </si>
  <si>
    <t>PIA</t>
  </si>
  <si>
    <t>PIM</t>
  </si>
  <si>
    <t>Certificacion</t>
  </si>
  <si>
    <t>FUENTE</t>
  </si>
  <si>
    <t>GENERICA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</si>
  <si>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</si>
  <si>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</si>
  <si>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</si>
  <si>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</si>
  <si>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</si>
  <si>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</si>
  <si>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</si>
  <si>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</si>
  <si>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</si>
  <si>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R.O.</t>
  </si>
  <si>
    <t>EJECUTADO</t>
  </si>
  <si>
    <t>S/.</t>
  </si>
  <si>
    <t>%</t>
  </si>
  <si>
    <t>TOTAL</t>
  </si>
  <si>
    <t>SALDO</t>
  </si>
  <si>
    <t>EJEC</t>
  </si>
  <si>
    <t>TOTAL R.D.R</t>
  </si>
  <si>
    <t>TOTAL R.O.O.C.</t>
  </si>
  <si>
    <t>TOTAL DYT</t>
  </si>
  <si>
    <t>1. R.O.</t>
  </si>
  <si>
    <t>2. R.D.R</t>
  </si>
  <si>
    <t>4. DYT</t>
  </si>
  <si>
    <t>TODA FUENTE</t>
  </si>
  <si>
    <t>TOTAL TODA FUENTE</t>
  </si>
  <si>
    <t>Compromiso Anual</t>
  </si>
  <si>
    <t>OCT</t>
  </si>
  <si>
    <t>NOV</t>
  </si>
  <si>
    <t>DIC</t>
  </si>
  <si>
    <t>Certificación</t>
  </si>
  <si>
    <t>HOSPITAL DE EMERGENCIAS JOSE CASIMIRO ULLOA 2017 -  MINISTERIO DE SALUD</t>
  </si>
  <si>
    <t>Certificado</t>
  </si>
  <si>
    <t>EJECUTADO / DEVENGADO</t>
  </si>
  <si>
    <t>2.1. PERSONAL Y OBLIGACIONES SOCIALES</t>
  </si>
  <si>
    <t>2.3. BIENES Y SERVICIOS</t>
  </si>
  <si>
    <t>2.6. ADQUISICION DE ACTIVOS NO FINANCIEROS</t>
  </si>
  <si>
    <t>2.5. OTROS GASTOS</t>
  </si>
  <si>
    <t>2.2. PENSIONES Y OTRAS PRESTACIONES SOCIALES</t>
  </si>
  <si>
    <t xml:space="preserve">CONSOLIDADO DE LA EJECUCION DE PRESUPUESTO INSTITUCIONAL DE ENERO AL 30 DE SETIEMBRE 2020 </t>
  </si>
</sst>
</file>

<file path=xl/styles.xml><?xml version="1.0" encoding="utf-8"?>
<styleSheet xmlns="http://schemas.openxmlformats.org/spreadsheetml/2006/main">
  <numFmts count="4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#,##0.00;[Red]#,##0.00"/>
    <numFmt numFmtId="189" formatCode="0.00000000000000%"/>
    <numFmt numFmtId="190" formatCode="#,##0.0"/>
    <numFmt numFmtId="191" formatCode="&quot;S/&quot;\ #,##0.00"/>
    <numFmt numFmtId="192" formatCode="0.0%"/>
    <numFmt numFmtId="193" formatCode="0.000%"/>
    <numFmt numFmtId="194" formatCode="0.0000%"/>
    <numFmt numFmtId="195" formatCode="0.0000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 Narrow"/>
      <family val="2"/>
    </font>
    <font>
      <sz val="6.3"/>
      <color indexed="63"/>
      <name val="Calibri"/>
      <family val="2"/>
    </font>
    <font>
      <sz val="6.3"/>
      <color indexed="9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BC812"/>
        <bgColor indexed="64"/>
      </patternFill>
    </fill>
    <fill>
      <patternFill patternType="solid">
        <fgColor rgb="FFF5BCA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5" fillId="0" borderId="0" xfId="51" applyFont="1">
      <alignment/>
      <protection/>
    </xf>
    <xf numFmtId="4" fontId="4" fillId="14" borderId="10" xfId="51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/>
      <protection/>
    </xf>
    <xf numFmtId="4" fontId="4" fillId="14" borderId="10" xfId="51" applyNumberFormat="1" applyFont="1" applyFill="1" applyBorder="1" applyAlignment="1">
      <alignment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9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/>
      <protection/>
    </xf>
    <xf numFmtId="4" fontId="4" fillId="34" borderId="0" xfId="51" applyNumberFormat="1" applyFont="1" applyFill="1" applyBorder="1">
      <alignment/>
      <protection/>
    </xf>
    <xf numFmtId="2" fontId="4" fillId="34" borderId="0" xfId="51" applyNumberFormat="1" applyFont="1" applyFill="1" applyBorder="1">
      <alignment/>
      <protection/>
    </xf>
    <xf numFmtId="0" fontId="5" fillId="34" borderId="0" xfId="51" applyFont="1" applyFill="1" applyBorder="1">
      <alignment/>
      <protection/>
    </xf>
    <xf numFmtId="4" fontId="4" fillId="34" borderId="0" xfId="51" applyNumberFormat="1" applyFont="1" applyFill="1" applyBorder="1" applyAlignment="1">
      <alignment/>
      <protection/>
    </xf>
    <xf numFmtId="2" fontId="4" fillId="34" borderId="0" xfId="51" applyNumberFormat="1" applyFont="1" applyFill="1" applyBorder="1" applyAlignment="1">
      <alignment/>
      <protection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0" fontId="5" fillId="0" borderId="10" xfId="51" applyNumberFormat="1" applyFont="1" applyBorder="1">
      <alignment/>
      <protection/>
    </xf>
    <xf numFmtId="10" fontId="4" fillId="14" borderId="10" xfId="51" applyNumberFormat="1" applyFont="1" applyFill="1" applyBorder="1" applyAlignment="1">
      <alignment/>
      <protection/>
    </xf>
    <xf numFmtId="10" fontId="4" fillId="14" borderId="10" xfId="51" applyNumberFormat="1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10" fontId="5" fillId="34" borderId="10" xfId="46" applyNumberFormat="1" applyFont="1" applyFill="1" applyBorder="1" applyAlignment="1">
      <alignment horizontal="center" vertical="center"/>
    </xf>
    <xf numFmtId="0" fontId="5" fillId="34" borderId="10" xfId="46" applyNumberFormat="1" applyFont="1" applyFill="1" applyBorder="1" applyAlignment="1">
      <alignment horizontal="left" vertical="center" wrapText="1"/>
    </xf>
    <xf numFmtId="0" fontId="5" fillId="0" borderId="11" xfId="46" applyNumberFormat="1" applyFont="1" applyFill="1" applyBorder="1" applyAlignment="1">
      <alignment horizontal="center" vertical="center" wrapText="1"/>
    </xf>
    <xf numFmtId="0" fontId="5" fillId="34" borderId="0" xfId="46" applyNumberFormat="1" applyFont="1" applyFill="1" applyAlignment="1">
      <alignment vertical="center" wrapText="1"/>
    </xf>
    <xf numFmtId="0" fontId="5" fillId="0" borderId="0" xfId="46" applyNumberFormat="1" applyFont="1" applyAlignment="1">
      <alignment vertical="center" wrapText="1"/>
    </xf>
    <xf numFmtId="4" fontId="5" fillId="34" borderId="10" xfId="46" applyNumberFormat="1" applyFont="1" applyFill="1" applyBorder="1" applyAlignment="1">
      <alignment/>
    </xf>
    <xf numFmtId="0" fontId="5" fillId="34" borderId="0" xfId="46" applyNumberFormat="1" applyFont="1" applyFill="1" applyAlignment="1">
      <alignment/>
    </xf>
    <xf numFmtId="4" fontId="5" fillId="0" borderId="12" xfId="46" applyNumberFormat="1" applyFont="1" applyFill="1" applyBorder="1" applyAlignment="1">
      <alignment horizontal="right" vertical="center" wrapText="1"/>
    </xf>
    <xf numFmtId="4" fontId="5" fillId="0" borderId="11" xfId="46" applyNumberFormat="1" applyFont="1" applyFill="1" applyBorder="1" applyAlignment="1">
      <alignment horizontal="right" vertical="center" wrapText="1"/>
    </xf>
    <xf numFmtId="4" fontId="5" fillId="34" borderId="10" xfId="46" applyNumberFormat="1" applyFont="1" applyFill="1" applyBorder="1" applyAlignment="1">
      <alignment vertical="center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4" borderId="11" xfId="46" applyNumberFormat="1" applyFont="1" applyFill="1" applyBorder="1" applyAlignment="1">
      <alignment horizontal="center" vertical="center" wrapText="1"/>
    </xf>
    <xf numFmtId="0" fontId="5" fillId="34" borderId="16" xfId="46" applyNumberFormat="1" applyFont="1" applyFill="1" applyBorder="1" applyAlignment="1">
      <alignment horizontal="center" vertical="center" wrapText="1"/>
    </xf>
    <xf numFmtId="0" fontId="5" fillId="34" borderId="12" xfId="46" applyNumberFormat="1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14" borderId="10" xfId="5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9" borderId="10" xfId="51" applyFont="1" applyFill="1" applyBorder="1" applyAlignment="1">
      <alignment horizontal="center" vertical="center"/>
      <protection/>
    </xf>
    <xf numFmtId="0" fontId="4" fillId="9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 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R.O.</a:t>
            </a:r>
          </a:p>
        </c:rich>
      </c:tx>
      <c:layout>
        <c:manualLayout>
          <c:xMode val="factor"/>
          <c:yMode val="factor"/>
          <c:x val="0.392"/>
          <c:y val="-0.0242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405"/>
          <c:w val="0.90625"/>
          <c:h val="0.4275"/>
        </c:manualLayout>
      </c:layout>
      <c:pie3DChart>
        <c:varyColors val="1"/>
        <c:ser>
          <c:idx val="0"/>
          <c:order val="0"/>
          <c:tx>
            <c:strRef>
              <c:f>'CONSOLIDADO POR FUENTE_MINSA'!$C$15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FUENTE_MINSA'!$C$16:$C$21</c:f>
            </c:numRef>
          </c:val>
        </c:ser>
        <c:ser>
          <c:idx val="1"/>
          <c:order val="1"/>
          <c:tx>
            <c:strRef>
              <c:f>'CONSOLIDADO POR FUENTE_MINSA'!$E$15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8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FUENTE_MINSA'!$E$16:$E$21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75"/>
          <c:y val="0.7015"/>
          <c:w val="0.6035"/>
          <c:h val="0.27825"/>
        </c:manualLayout>
      </c:layout>
      <c:overlay val="0"/>
      <c:spPr>
        <a:solidFill>
          <a:srgbClr val="F4B183"/>
        </a:solidFill>
        <a:ln w="254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75"/>
          <c:y val="0.25425"/>
          <c:w val="0.52"/>
          <c:h val="0.6425"/>
        </c:manualLayout>
      </c:layout>
      <c:pie3DChart>
        <c:varyColors val="1"/>
        <c:ser>
          <c:idx val="0"/>
          <c:order val="0"/>
          <c:tx>
            <c:strRef>
              <c:f>IGSS!$D$3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IGSS!$A$4:$B$9</c:f>
              <c:multiLvlStrCache/>
            </c:multiLvlStrRef>
          </c:cat>
          <c:val>
            <c:numRef>
              <c:f>IGSS!$D$4:$D$9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25"/>
          <c:y val="0.4305"/>
          <c:w val="0.61725"/>
          <c:h val="0.5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75"/>
          <c:y val="0.24875"/>
          <c:w val="0.5055"/>
          <c:h val="0.64925"/>
        </c:manualLayout>
      </c:layout>
      <c:pie3DChart>
        <c:varyColors val="1"/>
        <c:ser>
          <c:idx val="0"/>
          <c:order val="0"/>
          <c:tx>
            <c:strRef>
              <c:f>IGSS!$D$16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IGSS!$A$17:$B$22</c:f>
              <c:multiLvlStrCache/>
            </c:multiLvlStrRef>
          </c:cat>
          <c:val>
            <c:numRef>
              <c:f>IGSS!$D$17:$D$22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25"/>
          <c:y val="0.4435"/>
          <c:w val="0.54575"/>
          <c:h val="0.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2695"/>
          <c:w val="0.5205"/>
          <c:h val="0.624"/>
        </c:manualLayout>
      </c:layout>
      <c:pie3DChart>
        <c:varyColors val="1"/>
        <c:ser>
          <c:idx val="0"/>
          <c:order val="0"/>
          <c:tx>
            <c:strRef>
              <c:f>IGSS!$D$28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IGSS!$A$29:$B$32</c:f>
              <c:multiLvlStrCache/>
            </c:multiLvlStrRef>
          </c:cat>
          <c:val>
            <c:numRef>
              <c:f>IGSS!$D$29:$D$32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25"/>
          <c:y val="0.60375"/>
          <c:w val="0.54025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R.D.R.</a:t>
            </a:r>
          </a:p>
        </c:rich>
      </c:tx>
      <c:layout>
        <c:manualLayout>
          <c:xMode val="factor"/>
          <c:yMode val="factor"/>
          <c:x val="0.41525"/>
          <c:y val="0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04"/>
          <c:y val="0.1935"/>
          <c:w val="0.9"/>
          <c:h val="0.4455"/>
        </c:manualLayout>
      </c:layout>
      <c:pie3DChart>
        <c:varyColors val="1"/>
        <c:ser>
          <c:idx val="0"/>
          <c:order val="0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1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75"/>
          <c:y val="0.754"/>
          <c:w val="0.5435"/>
          <c:h val="0.19925"/>
        </c:manualLayout>
      </c:layout>
      <c:overlay val="0"/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DyT</a:t>
            </a:r>
          </a:p>
        </c:rich>
      </c:tx>
      <c:layout>
        <c:manualLayout>
          <c:xMode val="factor"/>
          <c:yMode val="factor"/>
          <c:x val="0.37"/>
          <c:y val="0.0087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667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cat>
            <c:multiLvlStrRef>
              <c:f>'CONSOLIDADO POR FUENTE_MINSA'!$A$45:$B$47</c:f>
              <c:multiLvlStrCache/>
            </c:multiLvlStrRef>
          </c:cat>
          <c:val>
            <c:numRef>
              <c:f>'CONSOLIDADO POR FUENTE_MINSA'!$C$45:$C$47</c:f>
            </c:numRef>
          </c:val>
        </c:ser>
        <c:ser>
          <c:idx val="1"/>
          <c:order val="1"/>
          <c:tx>
            <c:strRef>
              <c:f>'CONSOLIDADO POR FUENTE_MINSA'!$E$44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FUENTE_MINSA'!$A$45:$B$47</c:f>
              <c:multiLvlStrCache/>
            </c:multiLvlStrRef>
          </c:cat>
          <c:val>
            <c:numRef>
              <c:f>'CONSOLIDADO POR FUENTE_MINSA'!$E$45:$E$47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5"/>
          <c:y val="0.79725"/>
          <c:w val="0.68975"/>
          <c:h val="0.1805"/>
        </c:manualLayout>
      </c:layout>
      <c:overlay val="0"/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 PIM - 2020 </a:t>
            </a:r>
          </a:p>
        </c:rich>
      </c:tx>
      <c:layout>
        <c:manualLayout>
          <c:xMode val="factor"/>
          <c:yMode val="factor"/>
          <c:x val="0.35475"/>
          <c:y val="-0.0187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E3E3E3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"/>
          <c:y val="0.22275"/>
          <c:w val="0.51925"/>
          <c:h val="0.6805"/>
        </c:manualLayout>
      </c:layout>
      <c:pie3DChart>
        <c:varyColors val="1"/>
        <c:ser>
          <c:idx val="0"/>
          <c:order val="0"/>
          <c:tx>
            <c:strRef>
              <c:f>'CONSOLIDADO POR FUENTE_MINSA'!$C$5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FUENTE_MINSA'!$C$6:$C$11</c:f>
            </c:numRef>
          </c:val>
        </c:ser>
        <c:ser>
          <c:idx val="1"/>
          <c:order val="1"/>
          <c:tx>
            <c:strRef>
              <c:f>'CONSOLIDADO POR FUENTE_MINSA'!$E$5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975"/>
          <c:y val="0.719"/>
          <c:w val="0.61025"/>
          <c:h val="0.2435"/>
        </c:manualLayout>
      </c:layout>
      <c:overlay val="0"/>
      <c:spPr>
        <a:solidFill>
          <a:srgbClr val="92D050"/>
        </a:solidFill>
        <a:ln w="254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ROOC</a:t>
            </a:r>
          </a:p>
        </c:rich>
      </c:tx>
      <c:layout>
        <c:manualLayout>
          <c:xMode val="factor"/>
          <c:yMode val="factor"/>
          <c:x val="0.37"/>
          <c:y val="0.009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1"/>
          <c:w val="0.865"/>
          <c:h val="0.50475"/>
        </c:manualLayout>
      </c:layout>
      <c:pie3DChart>
        <c:varyColors val="1"/>
        <c:ser>
          <c:idx val="0"/>
          <c:order val="0"/>
          <c:tx>
            <c:strRef>
              <c:f>'CONSOLIDADO POR FUENTE_MINSA'!$C$44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Ref>
              <c:f>'CONSOLIDADO POR FUENTE_MINSA'!$C$45:$C$47</c:f>
            </c:numRef>
          </c:val>
        </c:ser>
        <c:ser>
          <c:idx val="1"/>
          <c:order val="1"/>
          <c:tx>
            <c:strRef>
              <c:f>'CONSOLIDADO POR FUENTE_MINSA'!$E$35:$E$36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9999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'CONSOLIDADO POR FUENTE_MINSA'!$B$37:$B$39</c:f>
              <c:strCache/>
            </c:strRef>
          </c:cat>
          <c:val>
            <c:numRef>
              <c:f>'CONSOLIDADO POR FUENTE_MINSA'!$E$36:$E$39</c:f>
              <c:numCache/>
            </c:numRef>
          </c:val>
        </c:ser>
        <c:ser>
          <c:idx val="2"/>
          <c:order val="2"/>
          <c:tx>
            <c:strRef>
              <c:f>'CONSOLIDADO POR FUENTE_MINSA'!$E$37:$E$39</c:f>
              <c:strCache>
                <c:ptCount val="1"/>
                <c:pt idx="0">
                  <c:v>1,023,120.00 1,055,791.00 0.00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'CONSOLIDADO POR FUENTE_MINSA'!$E$35:$E$36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Ref>
              <c:f>'CONSOLIDADO POR FUENTE_MINSA'!$E$37:$E$39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25"/>
          <c:y val="0.68025"/>
          <c:w val="0.93325"/>
          <c:h val="0.25225"/>
        </c:manualLayout>
      </c:layout>
      <c:overlay val="0"/>
      <c:spPr>
        <a:solidFill>
          <a:srgbClr val="FF9999"/>
        </a:soli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0375"/>
          <c:w val="0.95325"/>
          <c:h val="0.7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IGSS!$A$4:$B$9</c:f>
              <c:multiLvlStrCache/>
            </c:multiLvlStrRef>
          </c:cat>
          <c:val>
            <c:numRef>
              <c:f>IGSS!$C$4:$C$9</c:f>
              <c:numCache/>
            </c:numRef>
          </c:val>
          <c:shape val="box"/>
        </c:ser>
        <c:overlap val="100"/>
        <c:shape val="box"/>
        <c:axId val="38194187"/>
        <c:axId val="8203364"/>
      </c:bar3DChart>
      <c:catAx>
        <c:axId val="381941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8203364"/>
        <c:crosses val="autoZero"/>
        <c:auto val="1"/>
        <c:lblOffset val="100"/>
        <c:tickLblSkip val="1"/>
        <c:noMultiLvlLbl val="0"/>
      </c:catAx>
      <c:valAx>
        <c:axId val="8203364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81941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575"/>
          <c:w val="0.953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IGSS!$C$16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IGSS!$A$17:$B$22</c:f>
              <c:multiLvlStrCache/>
            </c:multiLvlStrRef>
          </c:cat>
          <c:val>
            <c:numRef>
              <c:f>IGSS!$C$17:$C$22</c:f>
              <c:numCache/>
            </c:numRef>
          </c:val>
          <c:shape val="box"/>
        </c:ser>
        <c:overlap val="100"/>
        <c:shape val="box"/>
        <c:axId val="6721413"/>
        <c:axId val="60492718"/>
      </c:bar3DChart>
      <c:catAx>
        <c:axId val="67214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0492718"/>
        <c:crosses val="autoZero"/>
        <c:auto val="1"/>
        <c:lblOffset val="100"/>
        <c:tickLblSkip val="1"/>
        <c:noMultiLvlLbl val="0"/>
      </c:catAx>
      <c:valAx>
        <c:axId val="60492718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7214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225"/>
          <c:w val="0.95625"/>
          <c:h val="0.7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7563551"/>
        <c:axId val="963096"/>
      </c:bar3DChart>
      <c:catAx>
        <c:axId val="75635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963096"/>
        <c:crosses val="autoZero"/>
        <c:auto val="1"/>
        <c:lblOffset val="100"/>
        <c:tickLblSkip val="1"/>
        <c:noMultiLvlLbl val="0"/>
      </c:catAx>
      <c:valAx>
        <c:axId val="963096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75635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2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645"/>
          <c:w val="0.95625"/>
          <c:h val="0.67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8667865"/>
        <c:axId val="10901922"/>
      </c:bar3DChart>
      <c:catAx>
        <c:axId val="86678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0901922"/>
        <c:crosses val="autoZero"/>
        <c:auto val="1"/>
        <c:lblOffset val="100"/>
        <c:tickLblSkip val="1"/>
        <c:noMultiLvlLbl val="0"/>
      </c:catAx>
      <c:valAx>
        <c:axId val="10901922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86678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13</xdr:row>
      <xdr:rowOff>142875</xdr:rowOff>
    </xdr:from>
    <xdr:to>
      <xdr:col>27</xdr:col>
      <xdr:colOff>733425</xdr:colOff>
      <xdr:row>21</xdr:row>
      <xdr:rowOff>123825</xdr:rowOff>
    </xdr:to>
    <xdr:graphicFrame>
      <xdr:nvGraphicFramePr>
        <xdr:cNvPr id="1" name="Gráfico 2"/>
        <xdr:cNvGraphicFramePr/>
      </xdr:nvGraphicFramePr>
      <xdr:xfrm>
        <a:off x="20097750" y="3714750"/>
        <a:ext cx="4314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22</xdr:row>
      <xdr:rowOff>314325</xdr:rowOff>
    </xdr:from>
    <xdr:to>
      <xdr:col>27</xdr:col>
      <xdr:colOff>676275</xdr:colOff>
      <xdr:row>30</xdr:row>
      <xdr:rowOff>352425</xdr:rowOff>
    </xdr:to>
    <xdr:graphicFrame>
      <xdr:nvGraphicFramePr>
        <xdr:cNvPr id="2" name="Gráfico 3"/>
        <xdr:cNvGraphicFramePr/>
      </xdr:nvGraphicFramePr>
      <xdr:xfrm>
        <a:off x="20116800" y="6667500"/>
        <a:ext cx="4238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43</xdr:row>
      <xdr:rowOff>0</xdr:rowOff>
    </xdr:from>
    <xdr:to>
      <xdr:col>27</xdr:col>
      <xdr:colOff>485775</xdr:colOff>
      <xdr:row>51</xdr:row>
      <xdr:rowOff>133350</xdr:rowOff>
    </xdr:to>
    <xdr:graphicFrame>
      <xdr:nvGraphicFramePr>
        <xdr:cNvPr id="3" name="Gráfico 5"/>
        <xdr:cNvGraphicFramePr/>
      </xdr:nvGraphicFramePr>
      <xdr:xfrm>
        <a:off x="20088225" y="13258800"/>
        <a:ext cx="4076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190500</xdr:colOff>
      <xdr:row>4</xdr:row>
      <xdr:rowOff>38100</xdr:rowOff>
    </xdr:from>
    <xdr:to>
      <xdr:col>28</xdr:col>
      <xdr:colOff>28575</xdr:colOff>
      <xdr:row>11</xdr:row>
      <xdr:rowOff>219075</xdr:rowOff>
    </xdr:to>
    <xdr:graphicFrame>
      <xdr:nvGraphicFramePr>
        <xdr:cNvPr id="4" name="Gráfico 5"/>
        <xdr:cNvGraphicFramePr/>
      </xdr:nvGraphicFramePr>
      <xdr:xfrm>
        <a:off x="20059650" y="685800"/>
        <a:ext cx="44100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114300</xdr:colOff>
      <xdr:row>33</xdr:row>
      <xdr:rowOff>333375</xdr:rowOff>
    </xdr:from>
    <xdr:to>
      <xdr:col>27</xdr:col>
      <xdr:colOff>381000</xdr:colOff>
      <xdr:row>40</xdr:row>
      <xdr:rowOff>285750</xdr:rowOff>
    </xdr:to>
    <xdr:graphicFrame>
      <xdr:nvGraphicFramePr>
        <xdr:cNvPr id="5" name="Gráfico 5"/>
        <xdr:cNvGraphicFramePr/>
      </xdr:nvGraphicFramePr>
      <xdr:xfrm>
        <a:off x="19983450" y="10258425"/>
        <a:ext cx="407670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2</xdr:row>
      <xdr:rowOff>9525</xdr:rowOff>
    </xdr:from>
    <xdr:to>
      <xdr:col>23</xdr:col>
      <xdr:colOff>9525</xdr:colOff>
      <xdr:row>9</xdr:row>
      <xdr:rowOff>133350</xdr:rowOff>
    </xdr:to>
    <xdr:graphicFrame>
      <xdr:nvGraphicFramePr>
        <xdr:cNvPr id="1" name="Gráfico 1"/>
        <xdr:cNvGraphicFramePr/>
      </xdr:nvGraphicFramePr>
      <xdr:xfrm>
        <a:off x="15840075" y="333375"/>
        <a:ext cx="4267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15</xdr:row>
      <xdr:rowOff>9525</xdr:rowOff>
    </xdr:from>
    <xdr:to>
      <xdr:col>23</xdr:col>
      <xdr:colOff>9525</xdr:colOff>
      <xdr:row>23</xdr:row>
      <xdr:rowOff>57150</xdr:rowOff>
    </xdr:to>
    <xdr:graphicFrame>
      <xdr:nvGraphicFramePr>
        <xdr:cNvPr id="2" name="Gráfico 2"/>
        <xdr:cNvGraphicFramePr/>
      </xdr:nvGraphicFramePr>
      <xdr:xfrm>
        <a:off x="15830550" y="3343275"/>
        <a:ext cx="4276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26</xdr:row>
      <xdr:rowOff>9525</xdr:rowOff>
    </xdr:from>
    <xdr:to>
      <xdr:col>23</xdr:col>
      <xdr:colOff>342900</xdr:colOff>
      <xdr:row>34</xdr:row>
      <xdr:rowOff>161925</xdr:rowOff>
    </xdr:to>
    <xdr:graphicFrame>
      <xdr:nvGraphicFramePr>
        <xdr:cNvPr id="3" name="Gráfico 3"/>
        <xdr:cNvGraphicFramePr/>
      </xdr:nvGraphicFramePr>
      <xdr:xfrm>
        <a:off x="15868650" y="6029325"/>
        <a:ext cx="4572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371475</xdr:colOff>
      <xdr:row>37</xdr:row>
      <xdr:rowOff>142875</xdr:rowOff>
    </xdr:from>
    <xdr:to>
      <xdr:col>23</xdr:col>
      <xdr:colOff>371475</xdr:colOff>
      <xdr:row>46</xdr:row>
      <xdr:rowOff>9525</xdr:rowOff>
    </xdr:to>
    <xdr:graphicFrame>
      <xdr:nvGraphicFramePr>
        <xdr:cNvPr id="4" name="Gráfico 4"/>
        <xdr:cNvGraphicFramePr/>
      </xdr:nvGraphicFramePr>
      <xdr:xfrm>
        <a:off x="15897225" y="8486775"/>
        <a:ext cx="457200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390525</xdr:colOff>
      <xdr:row>2</xdr:row>
      <xdr:rowOff>19050</xdr:rowOff>
    </xdr:from>
    <xdr:to>
      <xdr:col>29</xdr:col>
      <xdr:colOff>85725</xdr:colOff>
      <xdr:row>10</xdr:row>
      <xdr:rowOff>28575</xdr:rowOff>
    </xdr:to>
    <xdr:graphicFrame>
      <xdr:nvGraphicFramePr>
        <xdr:cNvPr id="5" name="Gráfico 6"/>
        <xdr:cNvGraphicFramePr/>
      </xdr:nvGraphicFramePr>
      <xdr:xfrm>
        <a:off x="20488275" y="342900"/>
        <a:ext cx="42672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409575</xdr:colOff>
      <xdr:row>15</xdr:row>
      <xdr:rowOff>9525</xdr:rowOff>
    </xdr:from>
    <xdr:to>
      <xdr:col>29</xdr:col>
      <xdr:colOff>95250</xdr:colOff>
      <xdr:row>23</xdr:row>
      <xdr:rowOff>85725</xdr:rowOff>
    </xdr:to>
    <xdr:graphicFrame>
      <xdr:nvGraphicFramePr>
        <xdr:cNvPr id="6" name="Gráfico 7"/>
        <xdr:cNvGraphicFramePr/>
      </xdr:nvGraphicFramePr>
      <xdr:xfrm>
        <a:off x="20507325" y="3343275"/>
        <a:ext cx="42576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457200</xdr:colOff>
      <xdr:row>26</xdr:row>
      <xdr:rowOff>123825</xdr:rowOff>
    </xdr:from>
    <xdr:to>
      <xdr:col>29</xdr:col>
      <xdr:colOff>114300</xdr:colOff>
      <xdr:row>36</xdr:row>
      <xdr:rowOff>19050</xdr:rowOff>
    </xdr:to>
    <xdr:graphicFrame>
      <xdr:nvGraphicFramePr>
        <xdr:cNvPr id="7" name="Gráfico 12"/>
        <xdr:cNvGraphicFramePr/>
      </xdr:nvGraphicFramePr>
      <xdr:xfrm>
        <a:off x="20554950" y="6143625"/>
        <a:ext cx="42291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8"/>
  <sheetViews>
    <sheetView tabSelected="1" view="pageBreakPreview" zoomScale="90" zoomScaleNormal="89" zoomScaleSheetLayoutView="90" zoomScalePageLayoutView="0" workbookViewId="0" topLeftCell="E1">
      <selection activeCell="H46" sqref="H46"/>
    </sheetView>
  </sheetViews>
  <sheetFormatPr defaultColWidth="11.421875" defaultRowHeight="12.75"/>
  <cols>
    <col min="1" max="1" width="22.7109375" style="24" customWidth="1"/>
    <col min="2" max="2" width="27.00390625" style="24" customWidth="1"/>
    <col min="3" max="3" width="0" style="24" hidden="1" customWidth="1"/>
    <col min="4" max="4" width="15.140625" style="24" customWidth="1"/>
    <col min="5" max="6" width="14.421875" style="24" bestFit="1" customWidth="1"/>
    <col min="7" max="7" width="14.421875" style="24" hidden="1" customWidth="1"/>
    <col min="8" max="8" width="13.140625" style="24" customWidth="1"/>
    <col min="9" max="9" width="12.8515625" style="24" customWidth="1"/>
    <col min="10" max="10" width="13.57421875" style="24" customWidth="1"/>
    <col min="11" max="11" width="13.28125" style="24" bestFit="1" customWidth="1"/>
    <col min="12" max="12" width="14.28125" style="24" customWidth="1"/>
    <col min="13" max="14" width="13.421875" style="24" customWidth="1"/>
    <col min="15" max="19" width="13.7109375" style="24" customWidth="1"/>
    <col min="20" max="20" width="15.140625" style="24" customWidth="1"/>
    <col min="21" max="21" width="14.140625" style="24" customWidth="1"/>
    <col min="22" max="22" width="12.421875" style="42" customWidth="1"/>
    <col min="23" max="16384" width="11.421875" style="24" customWidth="1"/>
  </cols>
  <sheetData>
    <row r="1" s="43" customFormat="1" ht="12.75">
      <c r="V1" s="42"/>
    </row>
    <row r="2" spans="1:22" s="43" customFormat="1" ht="12.75">
      <c r="A2" s="106" t="s">
        <v>40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42"/>
    </row>
    <row r="3" spans="1:22" s="43" customFormat="1" ht="12.75">
      <c r="A3" s="106" t="s">
        <v>48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42"/>
    </row>
    <row r="4" s="43" customFormat="1" ht="12.75">
      <c r="V4" s="42"/>
    </row>
    <row r="5" spans="1:57" s="29" customFormat="1" ht="23.25" customHeight="1">
      <c r="A5" s="88" t="s">
        <v>9</v>
      </c>
      <c r="B5" s="88" t="s">
        <v>10</v>
      </c>
      <c r="C5" s="88" t="s">
        <v>6</v>
      </c>
      <c r="D5" s="83" t="s">
        <v>6</v>
      </c>
      <c r="E5" s="88" t="s">
        <v>7</v>
      </c>
      <c r="F5" s="88" t="s">
        <v>41</v>
      </c>
      <c r="G5" s="83" t="s">
        <v>35</v>
      </c>
      <c r="H5" s="85" t="s">
        <v>42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7"/>
      <c r="T5" s="33" t="s">
        <v>24</v>
      </c>
      <c r="U5" s="33" t="s">
        <v>25</v>
      </c>
      <c r="V5" s="33" t="s">
        <v>26</v>
      </c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s="29" customFormat="1" ht="23.25" customHeight="1">
      <c r="A6" s="83"/>
      <c r="B6" s="83"/>
      <c r="C6" s="83"/>
      <c r="D6" s="84"/>
      <c r="E6" s="83"/>
      <c r="F6" s="83"/>
      <c r="G6" s="84"/>
      <c r="H6" s="34" t="s">
        <v>11</v>
      </c>
      <c r="I6" s="34" t="s">
        <v>12</v>
      </c>
      <c r="J6" s="34" t="s">
        <v>13</v>
      </c>
      <c r="K6" s="34" t="s">
        <v>14</v>
      </c>
      <c r="L6" s="34" t="s">
        <v>15</v>
      </c>
      <c r="M6" s="34" t="s">
        <v>16</v>
      </c>
      <c r="N6" s="34" t="s">
        <v>17</v>
      </c>
      <c r="O6" s="34" t="s">
        <v>18</v>
      </c>
      <c r="P6" s="34" t="s">
        <v>19</v>
      </c>
      <c r="Q6" s="34" t="s">
        <v>36</v>
      </c>
      <c r="R6" s="34" t="s">
        <v>37</v>
      </c>
      <c r="S6" s="34" t="s">
        <v>38</v>
      </c>
      <c r="T6" s="33" t="s">
        <v>22</v>
      </c>
      <c r="U6" s="33" t="s">
        <v>22</v>
      </c>
      <c r="V6" s="33" t="s">
        <v>23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22" s="43" customFormat="1" ht="29.25" customHeight="1">
      <c r="A7" s="95" t="s">
        <v>33</v>
      </c>
      <c r="B7" s="25" t="s">
        <v>43</v>
      </c>
      <c r="C7" s="36">
        <f>C17</f>
        <v>0</v>
      </c>
      <c r="D7" s="36">
        <f>(D17+D37)</f>
        <v>39419397</v>
      </c>
      <c r="E7" s="36">
        <f aca="true" t="shared" si="0" ref="E7:S7">(E17+E37)</f>
        <v>44454146</v>
      </c>
      <c r="F7" s="36">
        <f t="shared" si="0"/>
        <v>41709029.64</v>
      </c>
      <c r="G7" s="36">
        <f t="shared" si="0"/>
        <v>0</v>
      </c>
      <c r="H7" s="36">
        <f t="shared" si="0"/>
        <v>3635883.26</v>
      </c>
      <c r="I7" s="36">
        <f t="shared" si="0"/>
        <v>3377301.19</v>
      </c>
      <c r="J7" s="36">
        <f t="shared" si="0"/>
        <v>3341308.52</v>
      </c>
      <c r="K7" s="36">
        <f t="shared" si="0"/>
        <v>3339504.41</v>
      </c>
      <c r="L7" s="36">
        <f t="shared" si="0"/>
        <v>3184663.27</v>
      </c>
      <c r="M7" s="36">
        <f t="shared" si="0"/>
        <v>3359773.39</v>
      </c>
      <c r="N7" s="36">
        <f t="shared" si="0"/>
        <v>3494296.87</v>
      </c>
      <c r="O7" s="36">
        <f t="shared" si="0"/>
        <v>4725483.46</v>
      </c>
      <c r="P7" s="36">
        <f t="shared" si="0"/>
        <v>3453447.57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5">
        <f>SUM(H7:S7)</f>
        <v>31911661.94</v>
      </c>
      <c r="U7" s="36">
        <f>E7-T7</f>
        <v>12542484.059999999</v>
      </c>
      <c r="V7" s="37">
        <f aca="true" t="shared" si="1" ref="V7:V12">T7/E7</f>
        <v>0.7178556965192853</v>
      </c>
    </row>
    <row r="8" spans="1:22" s="43" customFormat="1" ht="29.25" customHeight="1">
      <c r="A8" s="95"/>
      <c r="B8" s="25" t="s">
        <v>47</v>
      </c>
      <c r="C8" s="36">
        <f>+C18</f>
        <v>0</v>
      </c>
      <c r="D8" s="36">
        <f>(D18)</f>
        <v>2958204</v>
      </c>
      <c r="E8" s="36">
        <f>(E18)</f>
        <v>2668190</v>
      </c>
      <c r="F8" s="36">
        <f>(F18)</f>
        <v>2322021</v>
      </c>
      <c r="G8" s="36">
        <f aca="true" t="shared" si="2" ref="G8:S8">(G18)</f>
        <v>0</v>
      </c>
      <c r="H8" s="36">
        <f t="shared" si="2"/>
        <v>247838.07</v>
      </c>
      <c r="I8" s="36">
        <f t="shared" si="2"/>
        <v>208198.07</v>
      </c>
      <c r="J8" s="36">
        <f t="shared" si="2"/>
        <v>205018.07</v>
      </c>
      <c r="K8" s="36">
        <f t="shared" si="2"/>
        <v>203097.25</v>
      </c>
      <c r="L8" s="36">
        <f>(L18)</f>
        <v>200045.82</v>
      </c>
      <c r="M8" s="36">
        <f t="shared" si="2"/>
        <v>200045.82</v>
      </c>
      <c r="N8" s="36">
        <f t="shared" si="2"/>
        <v>230279.34</v>
      </c>
      <c r="O8" s="36">
        <f t="shared" si="2"/>
        <v>197099.87</v>
      </c>
      <c r="P8" s="36">
        <f t="shared" si="2"/>
        <v>262714.8</v>
      </c>
      <c r="Q8" s="36">
        <f t="shared" si="2"/>
        <v>0</v>
      </c>
      <c r="R8" s="36">
        <f t="shared" si="2"/>
        <v>0</v>
      </c>
      <c r="S8" s="36">
        <f t="shared" si="2"/>
        <v>0</v>
      </c>
      <c r="T8" s="35">
        <f>SUM(H8:S8)</f>
        <v>1954337.11</v>
      </c>
      <c r="U8" s="36">
        <f>E8-T8</f>
        <v>713852.8899999999</v>
      </c>
      <c r="V8" s="37">
        <f t="shared" si="1"/>
        <v>0.7324579996177184</v>
      </c>
    </row>
    <row r="9" spans="1:22" s="43" customFormat="1" ht="29.25" customHeight="1">
      <c r="A9" s="95"/>
      <c r="B9" s="25" t="s">
        <v>44</v>
      </c>
      <c r="C9" s="36">
        <f>+C19+C27+C46</f>
        <v>0</v>
      </c>
      <c r="D9" s="36">
        <f>(D19+D27+D46+D38)</f>
        <v>26497294</v>
      </c>
      <c r="E9" s="36">
        <f aca="true" t="shared" si="3" ref="E9:S9">(E19+E27+E46+E38)</f>
        <v>42114920</v>
      </c>
      <c r="F9" s="36">
        <f>(F19+F27+F46+F38)</f>
        <v>35814188.21</v>
      </c>
      <c r="G9" s="36">
        <f t="shared" si="3"/>
        <v>656355.27</v>
      </c>
      <c r="H9" s="36">
        <f t="shared" si="3"/>
        <v>547825.33</v>
      </c>
      <c r="I9" s="36">
        <f t="shared" si="3"/>
        <v>3488319.32</v>
      </c>
      <c r="J9" s="36">
        <f t="shared" si="3"/>
        <v>2353887.7500000005</v>
      </c>
      <c r="K9" s="36">
        <f t="shared" si="3"/>
        <v>2797447.69</v>
      </c>
      <c r="L9" s="36">
        <f t="shared" si="3"/>
        <v>3434353.12</v>
      </c>
      <c r="M9" s="36">
        <f t="shared" si="3"/>
        <v>3081030.96</v>
      </c>
      <c r="N9" s="36">
        <f t="shared" si="3"/>
        <v>2545010.85</v>
      </c>
      <c r="O9" s="36">
        <f t="shared" si="3"/>
        <v>4219897.67</v>
      </c>
      <c r="P9" s="36">
        <f t="shared" si="3"/>
        <v>3149377.26</v>
      </c>
      <c r="Q9" s="36">
        <f t="shared" si="3"/>
        <v>0</v>
      </c>
      <c r="R9" s="36">
        <f t="shared" si="3"/>
        <v>0</v>
      </c>
      <c r="S9" s="36">
        <f t="shared" si="3"/>
        <v>0</v>
      </c>
      <c r="T9" s="35">
        <f>SUM(H9:S9)</f>
        <v>25617149.950000003</v>
      </c>
      <c r="U9" s="36">
        <f>E9-T9</f>
        <v>16497770.049999997</v>
      </c>
      <c r="V9" s="37">
        <f t="shared" si="1"/>
        <v>0.6082678050914023</v>
      </c>
    </row>
    <row r="10" spans="1:22" s="43" customFormat="1" ht="29.25" customHeight="1">
      <c r="A10" s="95"/>
      <c r="B10" s="25" t="s">
        <v>46</v>
      </c>
      <c r="C10" s="36">
        <f>+C20+C28</f>
        <v>0</v>
      </c>
      <c r="D10" s="36">
        <f>(D20+D28)</f>
        <v>20000</v>
      </c>
      <c r="E10" s="36">
        <f aca="true" t="shared" si="4" ref="E10:S10">(E20+E28)</f>
        <v>23184</v>
      </c>
      <c r="F10" s="36">
        <f t="shared" si="4"/>
        <v>23183.26</v>
      </c>
      <c r="G10" s="36">
        <f t="shared" si="4"/>
        <v>0</v>
      </c>
      <c r="H10" s="36">
        <f t="shared" si="4"/>
        <v>0</v>
      </c>
      <c r="I10" s="36">
        <f t="shared" si="4"/>
        <v>23183.26</v>
      </c>
      <c r="J10" s="36">
        <f t="shared" si="4"/>
        <v>0</v>
      </c>
      <c r="K10" s="36">
        <f t="shared" si="4"/>
        <v>0</v>
      </c>
      <c r="L10" s="36">
        <f t="shared" si="4"/>
        <v>0</v>
      </c>
      <c r="M10" s="36">
        <f>(M20+M28)</f>
        <v>0</v>
      </c>
      <c r="N10" s="36">
        <f>(N20+N28)</f>
        <v>0</v>
      </c>
      <c r="O10" s="36">
        <f t="shared" si="4"/>
        <v>0</v>
      </c>
      <c r="P10" s="36">
        <f t="shared" si="4"/>
        <v>0</v>
      </c>
      <c r="Q10" s="36">
        <f t="shared" si="4"/>
        <v>0</v>
      </c>
      <c r="R10" s="36">
        <f t="shared" si="4"/>
        <v>0</v>
      </c>
      <c r="S10" s="36">
        <f t="shared" si="4"/>
        <v>0</v>
      </c>
      <c r="T10" s="35">
        <f>SUM(H10:S10)</f>
        <v>23183.26</v>
      </c>
      <c r="U10" s="36">
        <f>E10-T10</f>
        <v>0.7400000000016007</v>
      </c>
      <c r="V10" s="37">
        <f t="shared" si="1"/>
        <v>0.9999680814354727</v>
      </c>
    </row>
    <row r="11" spans="1:22" s="43" customFormat="1" ht="29.25" customHeight="1">
      <c r="A11" s="95"/>
      <c r="B11" s="25" t="s">
        <v>45</v>
      </c>
      <c r="C11" s="36">
        <f>+C21+C29+C39+C47</f>
        <v>0</v>
      </c>
      <c r="D11" s="36">
        <f>(D21+D29+D39+D47)</f>
        <v>0</v>
      </c>
      <c r="E11" s="36">
        <f aca="true" t="shared" si="5" ref="E11:S11">(E21+E29+E39+E47)</f>
        <v>111600</v>
      </c>
      <c r="F11" s="36">
        <f t="shared" si="5"/>
        <v>36370</v>
      </c>
      <c r="G11" s="36">
        <f t="shared" si="5"/>
        <v>0</v>
      </c>
      <c r="H11" s="36">
        <f t="shared" si="5"/>
        <v>0</v>
      </c>
      <c r="I11" s="36">
        <f t="shared" si="5"/>
        <v>0</v>
      </c>
      <c r="J11" s="36">
        <f t="shared" si="5"/>
        <v>0</v>
      </c>
      <c r="K11" s="36">
        <f t="shared" si="5"/>
        <v>0</v>
      </c>
      <c r="L11" s="36">
        <f>(L21+L29+L39+L47)</f>
        <v>0</v>
      </c>
      <c r="M11" s="36">
        <f t="shared" si="5"/>
        <v>0</v>
      </c>
      <c r="N11" s="36">
        <f t="shared" si="5"/>
        <v>9090</v>
      </c>
      <c r="O11" s="36">
        <f t="shared" si="5"/>
        <v>18000</v>
      </c>
      <c r="P11" s="36">
        <f t="shared" si="5"/>
        <v>9280</v>
      </c>
      <c r="Q11" s="36">
        <f t="shared" si="5"/>
        <v>0</v>
      </c>
      <c r="R11" s="36">
        <f t="shared" si="5"/>
        <v>0</v>
      </c>
      <c r="S11" s="36">
        <f t="shared" si="5"/>
        <v>0</v>
      </c>
      <c r="T11" s="35">
        <f>SUM(H11:S11)</f>
        <v>36370</v>
      </c>
      <c r="U11" s="36">
        <f>E11-T11</f>
        <v>75230</v>
      </c>
      <c r="V11" s="58">
        <v>0</v>
      </c>
    </row>
    <row r="12" spans="1:22" s="43" customFormat="1" ht="24.75" customHeight="1">
      <c r="A12" s="99" t="s">
        <v>34</v>
      </c>
      <c r="B12" s="99"/>
      <c r="C12" s="44">
        <f>SUM(C7:C11)</f>
        <v>0</v>
      </c>
      <c r="D12" s="44">
        <f>SUM(D7:D11)</f>
        <v>68894895</v>
      </c>
      <c r="E12" s="44">
        <f>SUM(E7:E11)</f>
        <v>89372040</v>
      </c>
      <c r="F12" s="44">
        <f aca="true" t="shared" si="6" ref="F12:U12">SUM(F7:F11)</f>
        <v>79904792.11</v>
      </c>
      <c r="G12" s="44">
        <f t="shared" si="6"/>
        <v>656355.27</v>
      </c>
      <c r="H12" s="44">
        <f t="shared" si="6"/>
        <v>4431546.659999999</v>
      </c>
      <c r="I12" s="44">
        <f t="shared" si="6"/>
        <v>7097001.84</v>
      </c>
      <c r="J12" s="44">
        <f t="shared" si="6"/>
        <v>5900214.34</v>
      </c>
      <c r="K12" s="44">
        <f t="shared" si="6"/>
        <v>6340049.35</v>
      </c>
      <c r="L12" s="44">
        <f t="shared" si="6"/>
        <v>6819062.21</v>
      </c>
      <c r="M12" s="44">
        <f t="shared" si="6"/>
        <v>6640850.17</v>
      </c>
      <c r="N12" s="44">
        <f t="shared" si="6"/>
        <v>6278677.0600000005</v>
      </c>
      <c r="O12" s="44">
        <f t="shared" si="6"/>
        <v>9160481</v>
      </c>
      <c r="P12" s="44">
        <f t="shared" si="6"/>
        <v>6874819.629999999</v>
      </c>
      <c r="Q12" s="44">
        <f t="shared" si="6"/>
        <v>0</v>
      </c>
      <c r="R12" s="44">
        <f t="shared" si="6"/>
        <v>0</v>
      </c>
      <c r="S12" s="44">
        <f t="shared" si="6"/>
        <v>0</v>
      </c>
      <c r="T12" s="44">
        <f t="shared" si="6"/>
        <v>59542702.260000005</v>
      </c>
      <c r="U12" s="44">
        <f t="shared" si="6"/>
        <v>29829337.739999995</v>
      </c>
      <c r="V12" s="38">
        <f t="shared" si="1"/>
        <v>0.6662341181872989</v>
      </c>
    </row>
    <row r="15" spans="1:57" s="29" customFormat="1" ht="23.25" customHeight="1">
      <c r="A15" s="96" t="s">
        <v>9</v>
      </c>
      <c r="B15" s="96" t="s">
        <v>10</v>
      </c>
      <c r="C15" s="96" t="s">
        <v>6</v>
      </c>
      <c r="D15" s="77" t="s">
        <v>6</v>
      </c>
      <c r="E15" s="96" t="s">
        <v>7</v>
      </c>
      <c r="F15" s="96" t="s">
        <v>41</v>
      </c>
      <c r="G15" s="77" t="s">
        <v>35</v>
      </c>
      <c r="H15" s="71" t="s">
        <v>42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3"/>
      <c r="T15" s="50" t="s">
        <v>24</v>
      </c>
      <c r="U15" s="50" t="s">
        <v>25</v>
      </c>
      <c r="V15" s="50" t="s">
        <v>26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s="29" customFormat="1" ht="23.25" customHeight="1">
      <c r="A16" s="77"/>
      <c r="B16" s="77"/>
      <c r="C16" s="77"/>
      <c r="D16" s="78"/>
      <c r="E16" s="77"/>
      <c r="F16" s="77"/>
      <c r="G16" s="78"/>
      <c r="H16" s="51" t="s">
        <v>11</v>
      </c>
      <c r="I16" s="51" t="s">
        <v>12</v>
      </c>
      <c r="J16" s="51" t="s">
        <v>13</v>
      </c>
      <c r="K16" s="51" t="s">
        <v>14</v>
      </c>
      <c r="L16" s="51" t="s">
        <v>15</v>
      </c>
      <c r="M16" s="51" t="s">
        <v>16</v>
      </c>
      <c r="N16" s="51" t="s">
        <v>17</v>
      </c>
      <c r="O16" s="51" t="s">
        <v>18</v>
      </c>
      <c r="P16" s="51" t="s">
        <v>19</v>
      </c>
      <c r="Q16" s="51" t="s">
        <v>36</v>
      </c>
      <c r="R16" s="51" t="s">
        <v>37</v>
      </c>
      <c r="S16" s="51" t="s">
        <v>38</v>
      </c>
      <c r="T16" s="50" t="s">
        <v>22</v>
      </c>
      <c r="U16" s="50" t="s">
        <v>22</v>
      </c>
      <c r="V16" s="50" t="s">
        <v>23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22" ht="27" customHeight="1">
      <c r="A17" s="95" t="s">
        <v>30</v>
      </c>
      <c r="B17" s="25" t="s">
        <v>43</v>
      </c>
      <c r="C17" s="22">
        <v>0</v>
      </c>
      <c r="D17" s="22">
        <v>39419397</v>
      </c>
      <c r="E17" s="22">
        <v>43431026</v>
      </c>
      <c r="F17" s="22">
        <v>41209349.64</v>
      </c>
      <c r="G17" s="22"/>
      <c r="H17" s="22">
        <v>3635883.26</v>
      </c>
      <c r="I17" s="22">
        <v>3377301.19</v>
      </c>
      <c r="J17" s="22">
        <v>3341308.52</v>
      </c>
      <c r="K17" s="22">
        <v>3339504.41</v>
      </c>
      <c r="L17" s="22">
        <v>3184663.27</v>
      </c>
      <c r="M17" s="22">
        <v>3359773.39</v>
      </c>
      <c r="N17" s="22">
        <v>3482776.87</v>
      </c>
      <c r="O17" s="22">
        <v>4237323.46</v>
      </c>
      <c r="P17" s="22">
        <v>3453447.57</v>
      </c>
      <c r="Q17" s="22">
        <v>0</v>
      </c>
      <c r="R17" s="22">
        <v>0</v>
      </c>
      <c r="S17" s="22">
        <v>0</v>
      </c>
      <c r="T17" s="22">
        <f>SUM(H17:S17)</f>
        <v>31411981.94</v>
      </c>
      <c r="U17" s="22">
        <f>E17-T17</f>
        <v>12019044.059999999</v>
      </c>
      <c r="V17" s="37">
        <f aca="true" t="shared" si="7" ref="V17:V22">(T17*100)/E17/100</f>
        <v>0.7232613371832386</v>
      </c>
    </row>
    <row r="18" spans="1:22" ht="27" customHeight="1">
      <c r="A18" s="95"/>
      <c r="B18" s="25" t="s">
        <v>47</v>
      </c>
      <c r="C18" s="22">
        <v>0</v>
      </c>
      <c r="D18" s="22">
        <v>2958204</v>
      </c>
      <c r="E18" s="22">
        <v>2668190</v>
      </c>
      <c r="F18" s="22">
        <v>2322021</v>
      </c>
      <c r="G18" s="22"/>
      <c r="H18" s="22">
        <v>247838.07</v>
      </c>
      <c r="I18" s="22">
        <v>208198.07</v>
      </c>
      <c r="J18" s="22">
        <v>205018.07</v>
      </c>
      <c r="K18" s="22">
        <v>203097.25</v>
      </c>
      <c r="L18" s="22">
        <v>200045.82</v>
      </c>
      <c r="M18" s="22">
        <v>200045.82</v>
      </c>
      <c r="N18" s="22">
        <v>230279.34</v>
      </c>
      <c r="O18" s="22">
        <v>197099.87</v>
      </c>
      <c r="P18" s="22">
        <v>262714.8</v>
      </c>
      <c r="Q18" s="22">
        <v>0</v>
      </c>
      <c r="R18" s="22">
        <v>0</v>
      </c>
      <c r="S18" s="22">
        <v>0</v>
      </c>
      <c r="T18" s="22">
        <f>SUM(H18:S18)</f>
        <v>1954337.11</v>
      </c>
      <c r="U18" s="22">
        <f>E18-T18</f>
        <v>713852.8899999999</v>
      </c>
      <c r="V18" s="37">
        <f t="shared" si="7"/>
        <v>0.7324579996177184</v>
      </c>
    </row>
    <row r="19" spans="1:22" ht="27" customHeight="1">
      <c r="A19" s="95"/>
      <c r="B19" s="25" t="s">
        <v>44</v>
      </c>
      <c r="C19" s="22">
        <v>0</v>
      </c>
      <c r="D19" s="22">
        <v>15772351</v>
      </c>
      <c r="E19" s="22">
        <v>22791137</v>
      </c>
      <c r="F19" s="22">
        <v>21093785.94</v>
      </c>
      <c r="G19" s="22"/>
      <c r="H19" s="22">
        <v>541825.33</v>
      </c>
      <c r="I19" s="22">
        <v>2065296.18</v>
      </c>
      <c r="J19" s="22">
        <v>1353481.76</v>
      </c>
      <c r="K19" s="22">
        <v>1749715.88</v>
      </c>
      <c r="L19" s="22">
        <v>1991629.56</v>
      </c>
      <c r="M19" s="22">
        <v>1979346.73</v>
      </c>
      <c r="N19" s="22">
        <v>2016830.48</v>
      </c>
      <c r="O19" s="22">
        <v>3352376.59</v>
      </c>
      <c r="P19" s="22">
        <v>1842101.95</v>
      </c>
      <c r="Q19" s="22">
        <v>0</v>
      </c>
      <c r="R19" s="22">
        <v>0</v>
      </c>
      <c r="S19" s="22">
        <v>0</v>
      </c>
      <c r="T19" s="22">
        <f>SUM(H19:S19)</f>
        <v>16892604.46</v>
      </c>
      <c r="U19" s="22">
        <f>E19-T19</f>
        <v>5898532.539999999</v>
      </c>
      <c r="V19" s="37">
        <f t="shared" si="7"/>
        <v>0.7411918264542924</v>
      </c>
    </row>
    <row r="20" spans="1:22" ht="27" customHeight="1">
      <c r="A20" s="95"/>
      <c r="B20" s="25" t="s">
        <v>46</v>
      </c>
      <c r="C20" s="22">
        <v>0</v>
      </c>
      <c r="D20" s="22">
        <v>20000</v>
      </c>
      <c r="E20" s="22">
        <v>23184</v>
      </c>
      <c r="F20" s="22">
        <v>23183.26</v>
      </c>
      <c r="G20" s="22"/>
      <c r="H20" s="22">
        <v>0</v>
      </c>
      <c r="I20" s="22">
        <v>23183.26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>SUM(H20:S20)</f>
        <v>23183.26</v>
      </c>
      <c r="U20" s="22">
        <f>E20-T20</f>
        <v>0.7400000000016007</v>
      </c>
      <c r="V20" s="37">
        <f t="shared" si="7"/>
        <v>0.9999680814354727</v>
      </c>
    </row>
    <row r="21" spans="1:22" ht="27" customHeight="1">
      <c r="A21" s="95"/>
      <c r="B21" s="25" t="s">
        <v>45</v>
      </c>
      <c r="C21" s="22">
        <v>0</v>
      </c>
      <c r="D21" s="22">
        <v>0</v>
      </c>
      <c r="E21" s="22">
        <v>41600</v>
      </c>
      <c r="F21" s="22">
        <v>18370</v>
      </c>
      <c r="G21" s="22"/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9090</v>
      </c>
      <c r="O21" s="22">
        <v>0</v>
      </c>
      <c r="P21" s="22">
        <v>9280</v>
      </c>
      <c r="Q21" s="22">
        <v>0</v>
      </c>
      <c r="R21" s="22">
        <v>0</v>
      </c>
      <c r="S21" s="22">
        <v>0</v>
      </c>
      <c r="T21" s="22">
        <f>SUM(H21:S21)</f>
        <v>18370</v>
      </c>
      <c r="U21" s="22">
        <f>E21-T21</f>
        <v>23230</v>
      </c>
      <c r="V21" s="37">
        <v>0</v>
      </c>
    </row>
    <row r="22" spans="1:22" s="43" customFormat="1" ht="24.75" customHeight="1">
      <c r="A22" s="101" t="s">
        <v>20</v>
      </c>
      <c r="B22" s="101"/>
      <c r="C22" s="46">
        <v>0</v>
      </c>
      <c r="D22" s="45">
        <f>SUM(D17:D21)</f>
        <v>58169952</v>
      </c>
      <c r="E22" s="45">
        <f>SUM(E17:E21)</f>
        <v>68955137</v>
      </c>
      <c r="F22" s="45">
        <f aca="true" t="shared" si="8" ref="F22:T22">SUM(F17:F21)</f>
        <v>64666709.839999996</v>
      </c>
      <c r="G22" s="45">
        <f t="shared" si="8"/>
        <v>0</v>
      </c>
      <c r="H22" s="45">
        <f t="shared" si="8"/>
        <v>4425546.659999999</v>
      </c>
      <c r="I22" s="45">
        <f t="shared" si="8"/>
        <v>5673978.699999999</v>
      </c>
      <c r="J22" s="45">
        <f t="shared" si="8"/>
        <v>4899808.35</v>
      </c>
      <c r="K22" s="45">
        <f t="shared" si="8"/>
        <v>5292317.54</v>
      </c>
      <c r="L22" s="45">
        <f t="shared" si="8"/>
        <v>5376338.65</v>
      </c>
      <c r="M22" s="45">
        <f t="shared" si="8"/>
        <v>5539165.9399999995</v>
      </c>
      <c r="N22" s="45">
        <f t="shared" si="8"/>
        <v>5738976.6899999995</v>
      </c>
      <c r="O22" s="45">
        <f t="shared" si="8"/>
        <v>7786799.92</v>
      </c>
      <c r="P22" s="45">
        <f t="shared" si="8"/>
        <v>5567544.319999999</v>
      </c>
      <c r="Q22" s="45">
        <f t="shared" si="8"/>
        <v>0</v>
      </c>
      <c r="R22" s="45">
        <f t="shared" si="8"/>
        <v>0</v>
      </c>
      <c r="S22" s="45">
        <f t="shared" si="8"/>
        <v>0</v>
      </c>
      <c r="T22" s="45">
        <f t="shared" si="8"/>
        <v>50300476.77</v>
      </c>
      <c r="U22" s="45">
        <f>SUM(U17:U21)</f>
        <v>18654660.229999997</v>
      </c>
      <c r="V22" s="38">
        <f t="shared" si="7"/>
        <v>0.7294667077523173</v>
      </c>
    </row>
    <row r="23" spans="1:22" ht="24.75" customHeight="1">
      <c r="A23" s="18"/>
      <c r="B23" s="1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9"/>
    </row>
    <row r="24" spans="1:22" ht="15" customHeight="1">
      <c r="A24" s="18"/>
      <c r="B24" s="1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39"/>
    </row>
    <row r="25" spans="1:57" s="29" customFormat="1" ht="23.25" customHeight="1">
      <c r="A25" s="100" t="s">
        <v>9</v>
      </c>
      <c r="B25" s="100" t="s">
        <v>10</v>
      </c>
      <c r="C25" s="100" t="s">
        <v>6</v>
      </c>
      <c r="D25" s="79" t="s">
        <v>6</v>
      </c>
      <c r="E25" s="100" t="s">
        <v>7</v>
      </c>
      <c r="F25" s="100" t="s">
        <v>41</v>
      </c>
      <c r="G25" s="79" t="s">
        <v>35</v>
      </c>
      <c r="H25" s="74" t="s">
        <v>42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6"/>
      <c r="T25" s="52" t="s">
        <v>24</v>
      </c>
      <c r="U25" s="52" t="s">
        <v>25</v>
      </c>
      <c r="V25" s="52" t="s">
        <v>26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s="29" customFormat="1" ht="23.25" customHeight="1">
      <c r="A26" s="79"/>
      <c r="B26" s="79"/>
      <c r="C26" s="79"/>
      <c r="D26" s="80"/>
      <c r="E26" s="79"/>
      <c r="F26" s="79"/>
      <c r="G26" s="80"/>
      <c r="H26" s="53" t="s">
        <v>11</v>
      </c>
      <c r="I26" s="53" t="s">
        <v>12</v>
      </c>
      <c r="J26" s="53" t="s">
        <v>13</v>
      </c>
      <c r="K26" s="53" t="s">
        <v>14</v>
      </c>
      <c r="L26" s="53" t="s">
        <v>15</v>
      </c>
      <c r="M26" s="53" t="s">
        <v>16</v>
      </c>
      <c r="N26" s="53" t="s">
        <v>17</v>
      </c>
      <c r="O26" s="53" t="s">
        <v>18</v>
      </c>
      <c r="P26" s="53" t="s">
        <v>19</v>
      </c>
      <c r="Q26" s="53" t="s">
        <v>36</v>
      </c>
      <c r="R26" s="53" t="s">
        <v>37</v>
      </c>
      <c r="S26" s="53" t="s">
        <v>38</v>
      </c>
      <c r="T26" s="52" t="s">
        <v>22</v>
      </c>
      <c r="U26" s="52" t="s">
        <v>22</v>
      </c>
      <c r="V26" s="52" t="s">
        <v>23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22" ht="27" customHeight="1">
      <c r="A27" s="104" t="s">
        <v>31</v>
      </c>
      <c r="B27" s="25" t="s">
        <v>44</v>
      </c>
      <c r="C27" s="22">
        <v>0</v>
      </c>
      <c r="D27" s="22">
        <v>10724943</v>
      </c>
      <c r="E27" s="22">
        <v>10654943</v>
      </c>
      <c r="F27" s="22">
        <v>6645584.99</v>
      </c>
      <c r="G27" s="22"/>
      <c r="H27" s="22">
        <v>6000</v>
      </c>
      <c r="I27" s="22">
        <v>1375516.14</v>
      </c>
      <c r="J27" s="22">
        <v>886258.56</v>
      </c>
      <c r="K27" s="22">
        <v>839149.87</v>
      </c>
      <c r="L27" s="22">
        <v>852746.83</v>
      </c>
      <c r="M27" s="22">
        <v>252191.02</v>
      </c>
      <c r="N27" s="22">
        <v>-167638.46</v>
      </c>
      <c r="O27" s="22">
        <v>14850.03</v>
      </c>
      <c r="P27" s="22">
        <v>107550.73</v>
      </c>
      <c r="Q27" s="22">
        <v>0</v>
      </c>
      <c r="R27" s="22">
        <v>0</v>
      </c>
      <c r="S27" s="22">
        <v>0</v>
      </c>
      <c r="T27" s="22">
        <f>SUM(H27:S27)</f>
        <v>4166624.7199999997</v>
      </c>
      <c r="U27" s="22">
        <f>E27-T27</f>
        <v>6488318.28</v>
      </c>
      <c r="V27" s="48">
        <f>(T27*100)/E27</f>
        <v>39.105086906612264</v>
      </c>
    </row>
    <row r="28" spans="1:22" ht="27" customHeight="1">
      <c r="A28" s="105"/>
      <c r="B28" s="25" t="s">
        <v>46</v>
      </c>
      <c r="C28" s="22">
        <v>0</v>
      </c>
      <c r="D28" s="22">
        <v>0</v>
      </c>
      <c r="E28" s="22">
        <v>0</v>
      </c>
      <c r="F28" s="22">
        <v>0</v>
      </c>
      <c r="G28" s="22"/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f>E28-T28</f>
        <v>0</v>
      </c>
      <c r="V28" s="48">
        <v>0</v>
      </c>
    </row>
    <row r="29" spans="1:22" ht="27" customHeight="1">
      <c r="A29" s="105"/>
      <c r="B29" s="25" t="s">
        <v>45</v>
      </c>
      <c r="C29" s="22">
        <v>0</v>
      </c>
      <c r="D29" s="22">
        <v>0</v>
      </c>
      <c r="E29" s="22">
        <v>70000</v>
      </c>
      <c r="F29" s="22">
        <v>18000</v>
      </c>
      <c r="G29" s="22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18000</v>
      </c>
      <c r="P29" s="22">
        <v>0</v>
      </c>
      <c r="Q29" s="22">
        <v>0</v>
      </c>
      <c r="R29" s="22">
        <v>0</v>
      </c>
      <c r="S29" s="22">
        <v>0</v>
      </c>
      <c r="T29" s="22">
        <f>SUM(H29:S29)</f>
        <v>18000</v>
      </c>
      <c r="U29" s="22">
        <f>E29-T29</f>
        <v>52000</v>
      </c>
      <c r="V29" s="48">
        <v>0</v>
      </c>
    </row>
    <row r="30" spans="1:22" s="43" customFormat="1" ht="28.5" customHeight="1">
      <c r="A30" s="101" t="s">
        <v>27</v>
      </c>
      <c r="B30" s="101"/>
      <c r="C30" s="36">
        <v>0</v>
      </c>
      <c r="D30" s="45">
        <f>SUM(D27:D29)</f>
        <v>10724943</v>
      </c>
      <c r="E30" s="45">
        <f>SUM(E27:E29)</f>
        <v>10724943</v>
      </c>
      <c r="F30" s="45">
        <f aca="true" t="shared" si="9" ref="F30:U30">SUM(F27:F29)</f>
        <v>6663584.99</v>
      </c>
      <c r="G30" s="45">
        <f t="shared" si="9"/>
        <v>0</v>
      </c>
      <c r="H30" s="45">
        <f t="shared" si="9"/>
        <v>6000</v>
      </c>
      <c r="I30" s="45">
        <f t="shared" si="9"/>
        <v>1375516.14</v>
      </c>
      <c r="J30" s="45">
        <f t="shared" si="9"/>
        <v>886258.56</v>
      </c>
      <c r="K30" s="45">
        <f t="shared" si="9"/>
        <v>839149.87</v>
      </c>
      <c r="L30" s="45">
        <f t="shared" si="9"/>
        <v>852746.83</v>
      </c>
      <c r="M30" s="45">
        <f t="shared" si="9"/>
        <v>252191.02</v>
      </c>
      <c r="N30" s="45">
        <f t="shared" si="9"/>
        <v>-167638.46</v>
      </c>
      <c r="O30" s="45">
        <f t="shared" si="9"/>
        <v>32850.03</v>
      </c>
      <c r="P30" s="45">
        <f t="shared" si="9"/>
        <v>107550.73</v>
      </c>
      <c r="Q30" s="45">
        <f t="shared" si="9"/>
        <v>0</v>
      </c>
      <c r="R30" s="45">
        <f t="shared" si="9"/>
        <v>0</v>
      </c>
      <c r="S30" s="45">
        <f t="shared" si="9"/>
        <v>0</v>
      </c>
      <c r="T30" s="45">
        <f t="shared" si="9"/>
        <v>4184624.7199999997</v>
      </c>
      <c r="U30" s="45">
        <f t="shared" si="9"/>
        <v>6540318.28</v>
      </c>
      <c r="V30" s="49">
        <f>(T30*100)/E30</f>
        <v>39.01768727348947</v>
      </c>
    </row>
    <row r="31" spans="1:22" s="21" customFormat="1" ht="28.5" customHeight="1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0"/>
    </row>
    <row r="32" spans="1:22" s="21" customFormat="1" ht="28.5" customHeight="1">
      <c r="A32" s="18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0"/>
    </row>
    <row r="33" spans="1:22" s="21" customFormat="1" ht="28.5" customHeight="1">
      <c r="A33" s="18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0"/>
    </row>
    <row r="34" spans="1:22" s="21" customFormat="1" ht="28.5" customHeight="1">
      <c r="A34" s="18"/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0"/>
    </row>
    <row r="35" spans="1:57" s="29" customFormat="1" ht="23.25" customHeight="1">
      <c r="A35" s="97" t="s">
        <v>9</v>
      </c>
      <c r="B35" s="97" t="s">
        <v>10</v>
      </c>
      <c r="C35" s="97" t="s">
        <v>6</v>
      </c>
      <c r="D35" s="98" t="s">
        <v>6</v>
      </c>
      <c r="E35" s="97" t="s">
        <v>7</v>
      </c>
      <c r="F35" s="97" t="s">
        <v>39</v>
      </c>
      <c r="G35" s="98" t="s">
        <v>35</v>
      </c>
      <c r="H35" s="92" t="s">
        <v>42</v>
      </c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4"/>
      <c r="T35" s="56" t="s">
        <v>24</v>
      </c>
      <c r="U35" s="56" t="s">
        <v>25</v>
      </c>
      <c r="V35" s="56" t="s">
        <v>26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s="29" customFormat="1" ht="23.25" customHeight="1">
      <c r="A36" s="98"/>
      <c r="B36" s="98"/>
      <c r="C36" s="98"/>
      <c r="D36" s="103"/>
      <c r="E36" s="98"/>
      <c r="F36" s="98"/>
      <c r="G36" s="103"/>
      <c r="H36" s="57" t="s">
        <v>11</v>
      </c>
      <c r="I36" s="57" t="s">
        <v>12</v>
      </c>
      <c r="J36" s="57" t="s">
        <v>13</v>
      </c>
      <c r="K36" s="57" t="s">
        <v>14</v>
      </c>
      <c r="L36" s="57" t="s">
        <v>15</v>
      </c>
      <c r="M36" s="57" t="s">
        <v>16</v>
      </c>
      <c r="N36" s="57" t="s">
        <v>17</v>
      </c>
      <c r="O36" s="57" t="s">
        <v>18</v>
      </c>
      <c r="P36" s="57" t="s">
        <v>19</v>
      </c>
      <c r="Q36" s="57" t="s">
        <v>36</v>
      </c>
      <c r="R36" s="57" t="s">
        <v>37</v>
      </c>
      <c r="S36" s="57" t="s">
        <v>38</v>
      </c>
      <c r="T36" s="56" t="s">
        <v>22</v>
      </c>
      <c r="U36" s="56" t="s">
        <v>22</v>
      </c>
      <c r="V36" s="56" t="s">
        <v>23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s="62" customFormat="1" ht="23.25" customHeight="1">
      <c r="A37" s="89" t="s">
        <v>5</v>
      </c>
      <c r="B37" s="59" t="s">
        <v>43</v>
      </c>
      <c r="C37" s="60"/>
      <c r="D37" s="65">
        <v>0</v>
      </c>
      <c r="E37" s="66">
        <v>1023120</v>
      </c>
      <c r="F37" s="66">
        <v>499680</v>
      </c>
      <c r="G37" s="65"/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11520</v>
      </c>
      <c r="O37" s="63">
        <v>488160</v>
      </c>
      <c r="P37" s="63">
        <v>0</v>
      </c>
      <c r="Q37" s="63">
        <v>0</v>
      </c>
      <c r="R37" s="63">
        <v>0</v>
      </c>
      <c r="S37" s="63">
        <v>0</v>
      </c>
      <c r="T37" s="63">
        <f>SUM(H37:S37)</f>
        <v>499680</v>
      </c>
      <c r="U37" s="63">
        <f>E37-T37</f>
        <v>523440</v>
      </c>
      <c r="V37" s="58">
        <v>0</v>
      </c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</row>
    <row r="38" spans="1:57" s="62" customFormat="1" ht="23.25" customHeight="1">
      <c r="A38" s="90"/>
      <c r="B38" s="59" t="s">
        <v>44</v>
      </c>
      <c r="C38" s="60"/>
      <c r="D38" s="65">
        <v>0</v>
      </c>
      <c r="E38" s="66">
        <v>1055791</v>
      </c>
      <c r="F38" s="66">
        <v>900271</v>
      </c>
      <c r="G38" s="65"/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4838.4</v>
      </c>
      <c r="O38" s="63">
        <v>127440</v>
      </c>
      <c r="P38" s="63">
        <v>416383.28</v>
      </c>
      <c r="Q38" s="63">
        <v>0</v>
      </c>
      <c r="R38" s="63">
        <v>0</v>
      </c>
      <c r="S38" s="63">
        <v>0</v>
      </c>
      <c r="T38" s="63">
        <f>SUM(H38:S38)</f>
        <v>548661.68</v>
      </c>
      <c r="U38" s="63">
        <f>E38-T38</f>
        <v>507129.31999999995</v>
      </c>
      <c r="V38" s="58">
        <v>0</v>
      </c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</row>
    <row r="39" spans="1:22" s="64" customFormat="1" ht="27" customHeight="1">
      <c r="A39" s="91"/>
      <c r="B39" s="59" t="s">
        <v>45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f>SUM(H39:S39)</f>
        <v>0</v>
      </c>
      <c r="U39" s="63">
        <f>E39-T39</f>
        <v>0</v>
      </c>
      <c r="V39" s="58">
        <v>0</v>
      </c>
    </row>
    <row r="40" spans="1:22" s="47" customFormat="1" ht="28.5" customHeight="1">
      <c r="A40" s="101" t="s">
        <v>28</v>
      </c>
      <c r="B40" s="101"/>
      <c r="C40" s="46">
        <v>0</v>
      </c>
      <c r="D40" s="67">
        <f>SUM(D37:D39)</f>
        <v>0</v>
      </c>
      <c r="E40" s="67">
        <f>SUM(E37:E39)</f>
        <v>2078911</v>
      </c>
      <c r="F40" s="67">
        <f aca="true" t="shared" si="10" ref="F40:U40">SUM(F37:F39)</f>
        <v>1399951</v>
      </c>
      <c r="G40" s="67">
        <f t="shared" si="10"/>
        <v>0</v>
      </c>
      <c r="H40" s="67">
        <f t="shared" si="10"/>
        <v>0</v>
      </c>
      <c r="I40" s="67">
        <f t="shared" si="10"/>
        <v>0</v>
      </c>
      <c r="J40" s="67">
        <f t="shared" si="10"/>
        <v>0</v>
      </c>
      <c r="K40" s="67">
        <f t="shared" si="10"/>
        <v>0</v>
      </c>
      <c r="L40" s="67">
        <f t="shared" si="10"/>
        <v>0</v>
      </c>
      <c r="M40" s="67">
        <f t="shared" si="10"/>
        <v>0</v>
      </c>
      <c r="N40" s="67">
        <f t="shared" si="10"/>
        <v>16358.4</v>
      </c>
      <c r="O40" s="67">
        <f t="shared" si="10"/>
        <v>615600</v>
      </c>
      <c r="P40" s="67">
        <f t="shared" si="10"/>
        <v>416383.28</v>
      </c>
      <c r="Q40" s="67">
        <f t="shared" si="10"/>
        <v>0</v>
      </c>
      <c r="R40" s="67">
        <f t="shared" si="10"/>
        <v>0</v>
      </c>
      <c r="S40" s="67">
        <f t="shared" si="10"/>
        <v>0</v>
      </c>
      <c r="T40" s="67">
        <f t="shared" si="10"/>
        <v>1048341.68</v>
      </c>
      <c r="U40" s="67">
        <f t="shared" si="10"/>
        <v>1030569.32</v>
      </c>
      <c r="V40" s="38">
        <v>0</v>
      </c>
    </row>
    <row r="41" spans="1:22" ht="28.5" customHeight="1">
      <c r="A41" s="23"/>
      <c r="B41" s="23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0"/>
    </row>
    <row r="42" spans="1:22" ht="28.5" customHeight="1">
      <c r="A42" s="23"/>
      <c r="B42" s="23"/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40"/>
    </row>
    <row r="43" spans="1:22" ht="28.5" customHeight="1">
      <c r="A43" s="23"/>
      <c r="B43" s="23"/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40"/>
    </row>
    <row r="44" spans="1:57" s="29" customFormat="1" ht="23.25" customHeight="1">
      <c r="A44" s="102" t="s">
        <v>9</v>
      </c>
      <c r="B44" s="102" t="s">
        <v>10</v>
      </c>
      <c r="C44" s="102" t="s">
        <v>6</v>
      </c>
      <c r="D44" s="81" t="s">
        <v>6</v>
      </c>
      <c r="E44" s="102" t="s">
        <v>7</v>
      </c>
      <c r="F44" s="102" t="s">
        <v>39</v>
      </c>
      <c r="G44" s="81" t="s">
        <v>35</v>
      </c>
      <c r="H44" s="68" t="s">
        <v>42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70"/>
      <c r="T44" s="54" t="s">
        <v>24</v>
      </c>
      <c r="U44" s="54" t="s">
        <v>25</v>
      </c>
      <c r="V44" s="54" t="s">
        <v>26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s="29" customFormat="1" ht="23.25" customHeight="1">
      <c r="A45" s="81"/>
      <c r="B45" s="81"/>
      <c r="C45" s="81"/>
      <c r="D45" s="82"/>
      <c r="E45" s="81"/>
      <c r="F45" s="81"/>
      <c r="G45" s="82"/>
      <c r="H45" s="55" t="s">
        <v>11</v>
      </c>
      <c r="I45" s="55" t="s">
        <v>12</v>
      </c>
      <c r="J45" s="55" t="s">
        <v>13</v>
      </c>
      <c r="K45" s="55" t="s">
        <v>14</v>
      </c>
      <c r="L45" s="55" t="s">
        <v>15</v>
      </c>
      <c r="M45" s="55" t="s">
        <v>16</v>
      </c>
      <c r="N45" s="55" t="s">
        <v>17</v>
      </c>
      <c r="O45" s="55" t="s">
        <v>18</v>
      </c>
      <c r="P45" s="55" t="s">
        <v>19</v>
      </c>
      <c r="Q45" s="55" t="s">
        <v>36</v>
      </c>
      <c r="R45" s="55" t="s">
        <v>37</v>
      </c>
      <c r="S45" s="55" t="s">
        <v>38</v>
      </c>
      <c r="T45" s="54" t="s">
        <v>22</v>
      </c>
      <c r="U45" s="54" t="s">
        <v>22</v>
      </c>
      <c r="V45" s="54" t="s">
        <v>23</v>
      </c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22" ht="27" customHeight="1">
      <c r="A46" s="107" t="s">
        <v>32</v>
      </c>
      <c r="B46" s="25" t="s">
        <v>44</v>
      </c>
      <c r="C46" s="22">
        <v>0</v>
      </c>
      <c r="D46" s="22">
        <v>0</v>
      </c>
      <c r="E46" s="22">
        <v>7613049</v>
      </c>
      <c r="F46" s="22">
        <v>7174546.28</v>
      </c>
      <c r="G46" s="22">
        <v>656355.27</v>
      </c>
      <c r="H46" s="22">
        <v>0</v>
      </c>
      <c r="I46" s="22">
        <v>47507</v>
      </c>
      <c r="J46" s="22">
        <v>114147.43</v>
      </c>
      <c r="K46" s="22">
        <v>208581.94</v>
      </c>
      <c r="L46" s="22">
        <v>589976.73</v>
      </c>
      <c r="M46" s="22">
        <v>849493.21</v>
      </c>
      <c r="N46" s="22">
        <v>690980.43</v>
      </c>
      <c r="O46" s="22">
        <v>725231.05</v>
      </c>
      <c r="P46" s="22">
        <v>783341.3</v>
      </c>
      <c r="Q46" s="22">
        <v>0</v>
      </c>
      <c r="R46" s="22">
        <v>0</v>
      </c>
      <c r="S46" s="22">
        <v>0</v>
      </c>
      <c r="T46" s="22">
        <f>SUM(H46:S46)</f>
        <v>4009259.09</v>
      </c>
      <c r="U46" s="22">
        <f>E46-T46</f>
        <v>3603789.91</v>
      </c>
      <c r="V46" s="37">
        <f>(T46*100)/E46/100</f>
        <v>0.5266298811422335</v>
      </c>
    </row>
    <row r="47" spans="1:22" ht="27" customHeight="1">
      <c r="A47" s="108"/>
      <c r="B47" s="26" t="s">
        <v>45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2">
        <f>SUM(H47:S47)</f>
        <v>0</v>
      </c>
      <c r="U47" s="22">
        <f>E47-T47</f>
        <v>0</v>
      </c>
      <c r="V47" s="37">
        <v>0</v>
      </c>
    </row>
    <row r="48" spans="1:22" s="43" customFormat="1" ht="27.75" customHeight="1">
      <c r="A48" s="101" t="s">
        <v>29</v>
      </c>
      <c r="B48" s="101"/>
      <c r="C48" s="36">
        <v>0</v>
      </c>
      <c r="D48" s="36">
        <f>SUM(D46:D47)</f>
        <v>0</v>
      </c>
      <c r="E48" s="45">
        <f>SUM(E46:E47)</f>
        <v>7613049</v>
      </c>
      <c r="F48" s="45">
        <f aca="true" t="shared" si="11" ref="F48:U48">SUM(F46:F47)</f>
        <v>7174546.28</v>
      </c>
      <c r="G48" s="45">
        <f t="shared" si="11"/>
        <v>656355.27</v>
      </c>
      <c r="H48" s="45">
        <f t="shared" si="11"/>
        <v>0</v>
      </c>
      <c r="I48" s="45">
        <f t="shared" si="11"/>
        <v>47507</v>
      </c>
      <c r="J48" s="45">
        <f t="shared" si="11"/>
        <v>114147.43</v>
      </c>
      <c r="K48" s="45">
        <f t="shared" si="11"/>
        <v>208581.94</v>
      </c>
      <c r="L48" s="45">
        <f t="shared" si="11"/>
        <v>589976.73</v>
      </c>
      <c r="M48" s="45">
        <f t="shared" si="11"/>
        <v>849493.21</v>
      </c>
      <c r="N48" s="45">
        <f t="shared" si="11"/>
        <v>690980.43</v>
      </c>
      <c r="O48" s="45">
        <f t="shared" si="11"/>
        <v>725231.05</v>
      </c>
      <c r="P48" s="45">
        <f t="shared" si="11"/>
        <v>783341.3</v>
      </c>
      <c r="Q48" s="45">
        <f t="shared" si="11"/>
        <v>0</v>
      </c>
      <c r="R48" s="45">
        <f t="shared" si="11"/>
        <v>0</v>
      </c>
      <c r="S48" s="45">
        <f t="shared" si="11"/>
        <v>0</v>
      </c>
      <c r="T48" s="45">
        <f t="shared" si="11"/>
        <v>4009259.09</v>
      </c>
      <c r="U48" s="45">
        <f t="shared" si="11"/>
        <v>3603789.91</v>
      </c>
      <c r="V48" s="38">
        <f>(T48*100)/E48/100</f>
        <v>0.5266298811422335</v>
      </c>
    </row>
    <row r="58" ht="12.75">
      <c r="V58" s="41"/>
    </row>
  </sheetData>
  <sheetProtection/>
  <mergeCells count="52">
    <mergeCell ref="D44:D45"/>
    <mergeCell ref="A2:U2"/>
    <mergeCell ref="A3:U3"/>
    <mergeCell ref="A46:A47"/>
    <mergeCell ref="A48:B48"/>
    <mergeCell ref="F35:F36"/>
    <mergeCell ref="A40:B40"/>
    <mergeCell ref="A44:A45"/>
    <mergeCell ref="B44:B45"/>
    <mergeCell ref="C44:C45"/>
    <mergeCell ref="E44:E45"/>
    <mergeCell ref="F44:F45"/>
    <mergeCell ref="D35:D36"/>
    <mergeCell ref="F25:F26"/>
    <mergeCell ref="G35:G36"/>
    <mergeCell ref="A27:A29"/>
    <mergeCell ref="A30:B30"/>
    <mergeCell ref="A35:A36"/>
    <mergeCell ref="B35:B36"/>
    <mergeCell ref="C35:C36"/>
    <mergeCell ref="C25:C26"/>
    <mergeCell ref="E25:E26"/>
    <mergeCell ref="D15:D16"/>
    <mergeCell ref="A22:B22"/>
    <mergeCell ref="E15:E16"/>
    <mergeCell ref="C15:C16"/>
    <mergeCell ref="E35:E36"/>
    <mergeCell ref="D25:D26"/>
    <mergeCell ref="A5:A6"/>
    <mergeCell ref="B5:B6"/>
    <mergeCell ref="C5:C6"/>
    <mergeCell ref="E5:E6"/>
    <mergeCell ref="A7:A11"/>
    <mergeCell ref="A12:B12"/>
    <mergeCell ref="A25:A26"/>
    <mergeCell ref="B25:B26"/>
    <mergeCell ref="G5:G6"/>
    <mergeCell ref="H5:S5"/>
    <mergeCell ref="F5:F6"/>
    <mergeCell ref="D5:D6"/>
    <mergeCell ref="A37:A39"/>
    <mergeCell ref="H35:S35"/>
    <mergeCell ref="A17:A21"/>
    <mergeCell ref="F15:F16"/>
    <mergeCell ref="B15:B16"/>
    <mergeCell ref="A15:A16"/>
    <mergeCell ref="H44:S44"/>
    <mergeCell ref="H15:S15"/>
    <mergeCell ref="H25:S25"/>
    <mergeCell ref="G15:G16"/>
    <mergeCell ref="G25:G26"/>
    <mergeCell ref="G44:G4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Q43"/>
  <sheetViews>
    <sheetView zoomScale="90" zoomScaleNormal="90" zoomScalePageLayoutView="0" workbookViewId="0" topLeftCell="C31">
      <selection activeCell="G19" sqref="G19"/>
    </sheetView>
  </sheetViews>
  <sheetFormatPr defaultColWidth="11.421875" defaultRowHeight="12.75"/>
  <cols>
    <col min="1" max="1" width="18.00390625" style="1" customWidth="1"/>
    <col min="2" max="2" width="25.7109375" style="1" customWidth="1"/>
    <col min="3" max="3" width="15.28125" style="1" customWidth="1"/>
    <col min="4" max="4" width="14.421875" style="1" customWidth="1"/>
    <col min="5" max="5" width="13.57421875" style="1" customWidth="1"/>
    <col min="6" max="6" width="13.8515625" style="1" customWidth="1"/>
    <col min="7" max="7" width="14.140625" style="1" customWidth="1"/>
    <col min="8" max="8" width="13.140625" style="1" customWidth="1"/>
    <col min="9" max="14" width="11.421875" style="1" customWidth="1"/>
    <col min="15" max="15" width="13.28125" style="1" bestFit="1" customWidth="1"/>
    <col min="16" max="16384" width="11.421875" style="1" customWidth="1"/>
  </cols>
  <sheetData>
    <row r="3" spans="1:17" ht="12.75">
      <c r="A3" s="114" t="s">
        <v>9</v>
      </c>
      <c r="B3" s="113" t="s">
        <v>10</v>
      </c>
      <c r="C3" s="114" t="s">
        <v>6</v>
      </c>
      <c r="D3" s="114" t="s">
        <v>7</v>
      </c>
      <c r="E3" s="114" t="s">
        <v>8</v>
      </c>
      <c r="F3" s="113" t="s">
        <v>21</v>
      </c>
      <c r="G3" s="113"/>
      <c r="H3" s="113"/>
      <c r="I3" s="113"/>
      <c r="J3" s="113"/>
      <c r="K3" s="113"/>
      <c r="L3" s="113"/>
      <c r="M3" s="113"/>
      <c r="N3" s="113"/>
      <c r="O3" s="9" t="s">
        <v>24</v>
      </c>
      <c r="P3" s="9" t="s">
        <v>25</v>
      </c>
      <c r="Q3" s="9" t="s">
        <v>26</v>
      </c>
    </row>
    <row r="4" spans="1:17" ht="12.75">
      <c r="A4" s="114"/>
      <c r="B4" s="113"/>
      <c r="C4" s="114"/>
      <c r="D4" s="114"/>
      <c r="E4" s="114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22</v>
      </c>
      <c r="P4" s="8" t="s">
        <v>22</v>
      </c>
      <c r="Q4" s="8" t="s">
        <v>23</v>
      </c>
    </row>
    <row r="5" spans="1:17" ht="27" customHeight="1">
      <c r="A5" s="112" t="s">
        <v>33</v>
      </c>
      <c r="B5" s="4" t="s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+O18</f>
        <v>0</v>
      </c>
      <c r="P5" s="3">
        <f>+P18</f>
        <v>0</v>
      </c>
      <c r="Q5" s="30" t="e">
        <f>O5/$D$5</f>
        <v>#DIV/0!</v>
      </c>
    </row>
    <row r="6" spans="1:17" ht="27" customHeight="1">
      <c r="A6" s="112"/>
      <c r="B6" s="4" t="s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+N19</f>
        <v>0</v>
      </c>
      <c r="O6" s="3">
        <f>+O19</f>
        <v>0</v>
      </c>
      <c r="P6" s="3">
        <f>+P19</f>
        <v>0</v>
      </c>
      <c r="Q6" s="30" t="e">
        <f>O6/$D$5</f>
        <v>#DIV/0!</v>
      </c>
    </row>
    <row r="7" spans="1:17" ht="27" customHeight="1">
      <c r="A7" s="112"/>
      <c r="B7" s="4" t="s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aca="true" t="shared" si="0" ref="K7:P7">+K20+K30+K41</f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0" t="e">
        <f>O7/$D$5</f>
        <v>#DIV/0!</v>
      </c>
    </row>
    <row r="8" spans="1:17" ht="27" customHeight="1">
      <c r="A8" s="112"/>
      <c r="B8" s="4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+L21+L31</f>
        <v>0</v>
      </c>
      <c r="M8" s="3">
        <f>+M21+M31</f>
        <v>0</v>
      </c>
      <c r="N8" s="3">
        <f>+N21+N31</f>
        <v>0</v>
      </c>
      <c r="O8" s="3">
        <f>+O21+O31</f>
        <v>0</v>
      </c>
      <c r="P8" s="3">
        <f>+P21+P31</f>
        <v>0</v>
      </c>
      <c r="Q8" s="30" t="e">
        <f>O8/$D$5</f>
        <v>#DIV/0!</v>
      </c>
    </row>
    <row r="9" spans="1:17" ht="27" customHeight="1">
      <c r="A9" s="112"/>
      <c r="B9" s="4" t="s">
        <v>4</v>
      </c>
      <c r="C9" s="3">
        <f aca="true" t="shared" si="1" ref="C9:P9">+C22+C32+C42</f>
        <v>0</v>
      </c>
      <c r="D9" s="3"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0" t="e">
        <f>O9/$D$5</f>
        <v>#DIV/0!</v>
      </c>
    </row>
    <row r="10" spans="1:17" ht="12.75">
      <c r="A10" s="111" t="s">
        <v>34</v>
      </c>
      <c r="B10" s="111"/>
      <c r="C10" s="2">
        <f aca="true" t="shared" si="2" ref="C10:P10">SUM(C5:C9)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32" t="e">
        <f>O10/$D$10</f>
        <v>#DIV/0!</v>
      </c>
    </row>
    <row r="16" spans="1:17" ht="12.75">
      <c r="A16" s="110" t="s">
        <v>9</v>
      </c>
      <c r="B16" s="109" t="s">
        <v>10</v>
      </c>
      <c r="C16" s="110" t="s">
        <v>6</v>
      </c>
      <c r="D16" s="110" t="s">
        <v>7</v>
      </c>
      <c r="E16" s="110" t="s">
        <v>8</v>
      </c>
      <c r="F16" s="109" t="s">
        <v>21</v>
      </c>
      <c r="G16" s="109"/>
      <c r="H16" s="109"/>
      <c r="I16" s="109"/>
      <c r="J16" s="109"/>
      <c r="K16" s="109"/>
      <c r="L16" s="109"/>
      <c r="M16" s="109"/>
      <c r="N16" s="109"/>
      <c r="O16" s="6" t="s">
        <v>24</v>
      </c>
      <c r="P16" s="6" t="s">
        <v>25</v>
      </c>
      <c r="Q16" s="6" t="s">
        <v>26</v>
      </c>
    </row>
    <row r="17" spans="1:17" ht="12.75">
      <c r="A17" s="110"/>
      <c r="B17" s="109"/>
      <c r="C17" s="110"/>
      <c r="D17" s="110"/>
      <c r="E17" s="110"/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22</v>
      </c>
      <c r="P17" s="5" t="s">
        <v>22</v>
      </c>
      <c r="Q17" s="5" t="s">
        <v>23</v>
      </c>
    </row>
    <row r="18" spans="1:17" ht="27" customHeight="1">
      <c r="A18" s="112" t="s">
        <v>30</v>
      </c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aca="true" t="shared" si="3" ref="O18:O23">SUM(F18:N18)</f>
        <v>0</v>
      </c>
      <c r="P18" s="3">
        <f aca="true" t="shared" si="4" ref="P18:P23">+D18-O18</f>
        <v>0</v>
      </c>
      <c r="Q18" s="30" t="e">
        <f aca="true" t="shared" si="5" ref="Q18:Q23">O18/$D$10</f>
        <v>#DIV/0!</v>
      </c>
    </row>
    <row r="19" spans="1:17" ht="27" customHeight="1">
      <c r="A19" s="112"/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3"/>
        <v>0</v>
      </c>
      <c r="P19" s="3">
        <f t="shared" si="4"/>
        <v>0</v>
      </c>
      <c r="Q19" s="30" t="e">
        <f t="shared" si="5"/>
        <v>#DIV/0!</v>
      </c>
    </row>
    <row r="20" spans="1:17" ht="27" customHeight="1">
      <c r="A20" s="112"/>
      <c r="B20" s="4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0</v>
      </c>
      <c r="P20" s="3">
        <f t="shared" si="4"/>
        <v>0</v>
      </c>
      <c r="Q20" s="30" t="e">
        <f t="shared" si="5"/>
        <v>#DIV/0!</v>
      </c>
    </row>
    <row r="21" spans="1:17" ht="27" customHeight="1">
      <c r="A21" s="112"/>
      <c r="B21" s="4" t="s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3"/>
        <v>0</v>
      </c>
      <c r="P21" s="3">
        <f t="shared" si="4"/>
        <v>0</v>
      </c>
      <c r="Q21" s="30" t="e">
        <f t="shared" si="5"/>
        <v>#DIV/0!</v>
      </c>
    </row>
    <row r="22" spans="1:17" ht="27" customHeight="1">
      <c r="A22" s="112"/>
      <c r="B22" s="4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f t="shared" si="4"/>
        <v>0</v>
      </c>
      <c r="Q22" s="30" t="e">
        <f t="shared" si="5"/>
        <v>#DIV/0!</v>
      </c>
    </row>
    <row r="23" spans="1:17" ht="12.75">
      <c r="A23" s="111" t="s">
        <v>20</v>
      </c>
      <c r="B23" s="111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3"/>
        <v>0</v>
      </c>
      <c r="P23" s="2">
        <f t="shared" si="4"/>
        <v>0</v>
      </c>
      <c r="Q23" s="32" t="e">
        <f t="shared" si="5"/>
        <v>#DIV/0!</v>
      </c>
    </row>
    <row r="24" spans="1:17" s="14" customFormat="1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s="14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110" t="s">
        <v>9</v>
      </c>
      <c r="B28" s="109" t="s">
        <v>10</v>
      </c>
      <c r="C28" s="110" t="s">
        <v>6</v>
      </c>
      <c r="D28" s="110" t="s">
        <v>7</v>
      </c>
      <c r="E28" s="110" t="s">
        <v>8</v>
      </c>
      <c r="F28" s="109" t="s">
        <v>21</v>
      </c>
      <c r="G28" s="109"/>
      <c r="H28" s="109"/>
      <c r="I28" s="109"/>
      <c r="J28" s="109"/>
      <c r="K28" s="109"/>
      <c r="L28" s="109"/>
      <c r="M28" s="109"/>
      <c r="N28" s="109"/>
      <c r="O28" s="6" t="s">
        <v>24</v>
      </c>
      <c r="P28" s="6" t="s">
        <v>25</v>
      </c>
      <c r="Q28" s="6" t="s">
        <v>26</v>
      </c>
    </row>
    <row r="29" spans="1:17" ht="12.75">
      <c r="A29" s="110"/>
      <c r="B29" s="109"/>
      <c r="C29" s="110"/>
      <c r="D29" s="110"/>
      <c r="E29" s="110"/>
      <c r="F29" s="10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  <c r="K29" s="10" t="s">
        <v>16</v>
      </c>
      <c r="L29" s="10" t="s">
        <v>17</v>
      </c>
      <c r="M29" s="10" t="s">
        <v>18</v>
      </c>
      <c r="N29" s="10" t="s">
        <v>19</v>
      </c>
      <c r="O29" s="10" t="s">
        <v>22</v>
      </c>
      <c r="P29" s="10" t="s">
        <v>22</v>
      </c>
      <c r="Q29" s="10" t="s">
        <v>23</v>
      </c>
    </row>
    <row r="30" spans="1:17" ht="27" customHeight="1">
      <c r="A30" s="112" t="s">
        <v>31</v>
      </c>
      <c r="B30" s="4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0</v>
      </c>
      <c r="O30" s="3">
        <f>SUM(F30:N30)</f>
        <v>0</v>
      </c>
      <c r="P30" s="3">
        <f>+D30-O30</f>
        <v>0</v>
      </c>
      <c r="Q30" s="30" t="e">
        <f>O30/$D$10</f>
        <v>#DIV/0!</v>
      </c>
    </row>
    <row r="31" spans="1:17" ht="27" customHeight="1">
      <c r="A31" s="112"/>
      <c r="B31" s="4" t="s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SUM(F31:N31)</f>
        <v>0</v>
      </c>
      <c r="P31" s="3">
        <f>+D31-O31</f>
        <v>0</v>
      </c>
      <c r="Q31" s="30" t="e">
        <f>O31/$D$10</f>
        <v>#DIV/0!</v>
      </c>
    </row>
    <row r="32" spans="1:17" ht="27" customHeight="1">
      <c r="A32" s="112"/>
      <c r="B32" s="4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SUM(F32:N32)</f>
        <v>0</v>
      </c>
      <c r="P32" s="3">
        <f>+D32-O32</f>
        <v>0</v>
      </c>
      <c r="Q32" s="30" t="e">
        <f>O32/$D$10</f>
        <v>#DIV/0!</v>
      </c>
    </row>
    <row r="33" spans="1:17" ht="12.75">
      <c r="A33" s="111" t="s">
        <v>27</v>
      </c>
      <c r="B33" s="111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>SUM(F33:N33)</f>
        <v>0</v>
      </c>
      <c r="P33" s="7">
        <f>+D33-O33</f>
        <v>0</v>
      </c>
      <c r="Q33" s="31" t="e">
        <f>O33/$D$10</f>
        <v>#DIV/0!</v>
      </c>
    </row>
    <row r="34" spans="1:17" ht="12.75">
      <c r="A34" s="11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11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2.75">
      <c r="A37" s="11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2.75">
      <c r="A38" s="11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2.75">
      <c r="A39" s="110" t="s">
        <v>9</v>
      </c>
      <c r="B39" s="109" t="s">
        <v>10</v>
      </c>
      <c r="C39" s="110" t="s">
        <v>6</v>
      </c>
      <c r="D39" s="110" t="s">
        <v>7</v>
      </c>
      <c r="E39" s="110" t="s">
        <v>8</v>
      </c>
      <c r="F39" s="109" t="s">
        <v>21</v>
      </c>
      <c r="G39" s="109"/>
      <c r="H39" s="109"/>
      <c r="I39" s="109"/>
      <c r="J39" s="109"/>
      <c r="K39" s="109"/>
      <c r="L39" s="109"/>
      <c r="M39" s="109"/>
      <c r="N39" s="109"/>
      <c r="O39" s="6" t="s">
        <v>24</v>
      </c>
      <c r="P39" s="6" t="s">
        <v>25</v>
      </c>
      <c r="Q39" s="6" t="s">
        <v>26</v>
      </c>
    </row>
    <row r="40" spans="1:17" ht="12.75">
      <c r="A40" s="110"/>
      <c r="B40" s="109"/>
      <c r="C40" s="110"/>
      <c r="D40" s="110"/>
      <c r="E40" s="110"/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22</v>
      </c>
      <c r="P40" s="10" t="s">
        <v>22</v>
      </c>
      <c r="Q40" s="10" t="s">
        <v>23</v>
      </c>
    </row>
    <row r="41" spans="1:17" ht="27" customHeight="1">
      <c r="A41" s="112" t="s">
        <v>32</v>
      </c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>SUM(F41:N41)</f>
        <v>0</v>
      </c>
      <c r="P41" s="3">
        <f>+D41-O41</f>
        <v>0</v>
      </c>
      <c r="Q41" s="30">
        <v>0</v>
      </c>
    </row>
    <row r="42" spans="1:17" ht="27" customHeight="1">
      <c r="A42" s="112"/>
      <c r="B42" s="4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>SUM(F42:N42)</f>
        <v>0</v>
      </c>
      <c r="P42" s="3">
        <f>+D42-O42</f>
        <v>0</v>
      </c>
      <c r="Q42" s="30">
        <v>0</v>
      </c>
    </row>
    <row r="43" spans="1:17" ht="12.75">
      <c r="A43" s="111" t="s">
        <v>29</v>
      </c>
      <c r="B43" s="11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>SUM(F43:N43)</f>
        <v>0</v>
      </c>
      <c r="P43" s="2">
        <f>+D43-O43</f>
        <v>0</v>
      </c>
      <c r="Q43" s="31">
        <v>0</v>
      </c>
    </row>
  </sheetData>
  <sheetProtection/>
  <mergeCells count="32">
    <mergeCell ref="F3:N3"/>
    <mergeCell ref="A5:A9"/>
    <mergeCell ref="A10:B10"/>
    <mergeCell ref="A43:B43"/>
    <mergeCell ref="A3:A4"/>
    <mergeCell ref="B3:B4"/>
    <mergeCell ref="C3:C4"/>
    <mergeCell ref="D3:D4"/>
    <mergeCell ref="E3:E4"/>
    <mergeCell ref="C28:C29"/>
    <mergeCell ref="D28:D29"/>
    <mergeCell ref="E28:E29"/>
    <mergeCell ref="F28:N28"/>
    <mergeCell ref="A39:A40"/>
    <mergeCell ref="B39:B40"/>
    <mergeCell ref="C39:C40"/>
    <mergeCell ref="D39:D40"/>
    <mergeCell ref="E39:E40"/>
    <mergeCell ref="F39:N39"/>
    <mergeCell ref="A23:B23"/>
    <mergeCell ref="A18:A22"/>
    <mergeCell ref="A30:A32"/>
    <mergeCell ref="A41:A42"/>
    <mergeCell ref="A28:A29"/>
    <mergeCell ref="B28:B29"/>
    <mergeCell ref="A33:B33"/>
    <mergeCell ref="F16:N16"/>
    <mergeCell ref="A16:A17"/>
    <mergeCell ref="B16:B17"/>
    <mergeCell ref="C16:C17"/>
    <mergeCell ref="D16:D17"/>
    <mergeCell ref="E16:E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2020-02-03T17:39:02Z</cp:lastPrinted>
  <dcterms:created xsi:type="dcterms:W3CDTF">2017-10-04T17:44:13Z</dcterms:created>
  <dcterms:modified xsi:type="dcterms:W3CDTF">2020-10-16T20:14:28Z</dcterms:modified>
  <cp:category/>
  <cp:version/>
  <cp:contentType/>
  <cp:contentStatus/>
</cp:coreProperties>
</file>